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8100" windowWidth="19320" windowHeight="12120" tabRatio="903" activeTab="3"/>
  </bookViews>
  <sheets>
    <sheet name="INFO" sheetId="1" r:id="rId1"/>
    <sheet name="M Q" sheetId="2" r:id="rId2"/>
    <sheet name="Clb Q" sheetId="3" r:id="rId3"/>
    <sheet name="P.F." sheetId="4" r:id="rId4"/>
    <sheet name="PALMARES" sheetId="5" r:id="rId5"/>
  </sheets>
  <definedNames>
    <definedName name="_xlnm.Print_Area" localSheetId="2">'Clb Q'!$A$1:$U$26</definedName>
    <definedName name="_xlnm.Print_Area" localSheetId="1">'M Q'!$B$1:$S$24</definedName>
    <definedName name="_xlnm.Print_Area" localSheetId="3">'P.F.'!$A$2:$T$118</definedName>
    <definedName name="_xlnm.Print_Area" localSheetId="4">'PALMARES'!$A$1:$H$27</definedName>
  </definedNames>
  <calcPr fullCalcOnLoad="1"/>
</workbook>
</file>

<file path=xl/sharedStrings.xml><?xml version="1.0" encoding="utf-8"?>
<sst xmlns="http://schemas.openxmlformats.org/spreadsheetml/2006/main" count="189" uniqueCount="97">
  <si>
    <t>Discipline :</t>
  </si>
  <si>
    <t>1er Match Qualif.</t>
  </si>
  <si>
    <t>2e MQ</t>
  </si>
  <si>
    <t>MATCH DE QUALIFICATION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</si>
  <si>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</si>
  <si>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</si>
  <si>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</si>
  <si>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</si>
  <si>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</si>
  <si>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</si>
  <si>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</si>
  <si>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</si>
  <si>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</si>
  <si>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</si>
  <si>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</si>
  <si>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</si>
  <si>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</si>
  <si>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RAPPEL DU CLASSEMENT DU MQ
(pour classer les 1/4 finalistes sortants)</t>
  </si>
  <si>
    <t>MQ</t>
  </si>
  <si>
    <t>Clubs</t>
  </si>
  <si>
    <t>Score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</si>
  <si>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</si>
  <si>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</si>
  <si>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</si>
  <si>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</si>
  <si>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</si>
  <si>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</si>
  <si>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</si>
  <si>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</si>
  <si>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</si>
  <si>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</si>
  <si>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</si>
  <si>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</si>
  <si>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</si>
  <si>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</si>
  <si>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</si>
  <si>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</si>
  <si>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</si>
  <si>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</si>
  <si>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</si>
  <si>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</si>
  <si>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</si>
  <si>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</si>
  <si>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</si>
  <si>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</si>
  <si>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</si>
  <si>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</si>
  <si>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</si>
  <si>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</si>
  <si>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</si>
  <si>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</si>
  <si>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</si>
  <si>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</si>
  <si>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</si>
  <si>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</si>
  <si>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</si>
  <si>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Les éliminés des 1/4 de final (à classer selon le MQ) ainsi que les N° de club (obligatoire)
et score de MQ (facultatif) des 4 premiers sont à saisir manuellement.</t>
  </si>
  <si>
    <t>MARGNY LES COMPIEGNES</t>
  </si>
  <si>
    <t>2009-2010</t>
  </si>
  <si>
    <t>CARABINE</t>
  </si>
  <si>
    <t>PICARDIE</t>
  </si>
  <si>
    <t>GRIS Patrick</t>
  </si>
  <si>
    <t>06.62.23.75.07</t>
  </si>
  <si>
    <t>pgris.president@neuf.fr</t>
  </si>
  <si>
    <t>CUVILLY</t>
  </si>
  <si>
    <t>GOUVIEUX</t>
  </si>
  <si>
    <t>LA POUDRIERE</t>
  </si>
  <si>
    <t>LAON</t>
  </si>
  <si>
    <t>LE RALLIEMENT</t>
  </si>
  <si>
    <t>SAINT-QUENTIN</t>
  </si>
  <si>
    <t>TIR ROYEN</t>
  </si>
  <si>
    <t>VOUËL CONDREN</t>
  </si>
  <si>
    <t>BIBAUT Clément</t>
  </si>
  <si>
    <t>MEUNIER Alexandre</t>
  </si>
  <si>
    <t>PERPETTE Tiphanie</t>
  </si>
  <si>
    <t>JANVIER Kiton</t>
  </si>
  <si>
    <t>DECLERCQ Mathilde</t>
  </si>
  <si>
    <t>DECLERCQ Aline</t>
  </si>
  <si>
    <t>BERTON Thomas</t>
  </si>
  <si>
    <t>LEVEQUE Lisa</t>
  </si>
  <si>
    <t>WATTIER Sullivan</t>
  </si>
  <si>
    <t>BASQUIN Céline</t>
  </si>
  <si>
    <t>JURIENS Guillaume</t>
  </si>
  <si>
    <t>SAUVAGE Paul</t>
  </si>
  <si>
    <t>SHA William</t>
  </si>
  <si>
    <t>ROGER Clément</t>
  </si>
  <si>
    <t>VIGNERON Alexy</t>
  </si>
  <si>
    <t>DAUTRÊME Marie</t>
  </si>
  <si>
    <t>PAJACZKOWSKI Anthony</t>
  </si>
  <si>
    <t xml:space="preserve">DESACHY Lucas </t>
  </si>
  <si>
    <t>FERNANDES Geoffrey</t>
  </si>
  <si>
    <t>HERBULOT Lucas</t>
  </si>
  <si>
    <t>HERBULOT Martin</t>
  </si>
  <si>
    <t>MELANCHON Guilhem</t>
  </si>
  <si>
    <t xml:space="preserve"> </t>
  </si>
  <si>
    <t>LECONTE BERTRAND</t>
  </si>
  <si>
    <t>JEAN Lucas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</si>
</sst>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d/mm/yyyy"/>
    <numFmt numFmtId="181" formatCode="[$-40C]d\ mmmm\ yyyy;@"/>
    <numFmt numFmtId="182" formatCode="0.0"/>
    <numFmt numFmtId="183" formatCode="d/m"/>
    <numFmt numFmtId="184" formatCode="#,###,###"/>
    <numFmt numFmtId="185" formatCode="##,###,###"/>
    <numFmt numFmtId="186" formatCode="###,###"/>
    <numFmt numFmtId="187" formatCode="##\.##\.###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Arial"/>
      <family val="0"/>
    </font>
    <font>
      <b/>
      <sz val="12"/>
      <name val="Arial Narrow"/>
      <family val="0"/>
    </font>
    <font>
      <sz val="12"/>
      <name val="Arial Narrow"/>
      <family val="0"/>
    </font>
    <font>
      <sz val="24"/>
      <name val="Arial Narrow"/>
      <family val="0"/>
    </font>
    <font>
      <b/>
      <sz val="28"/>
      <name val="Arial Narrow"/>
      <family val="0"/>
    </font>
    <font>
      <b/>
      <sz val="30"/>
      <name val="Arial Narrow"/>
      <family val="0"/>
    </font>
    <font>
      <sz val="30"/>
      <name val="Arial Narrow"/>
      <family val="0"/>
    </font>
    <font>
      <b/>
      <sz val="34"/>
      <name val="Arial Narrow"/>
      <family val="0"/>
    </font>
    <font>
      <b/>
      <sz val="32"/>
      <name val="Arial Narrow"/>
      <family val="0"/>
    </font>
    <font>
      <sz val="25"/>
      <name val="Arial Black"/>
      <family val="0"/>
    </font>
    <font>
      <sz val="14"/>
      <name val="Arial Narrow"/>
      <family val="0"/>
    </font>
    <font>
      <b/>
      <sz val="40"/>
      <name val="Arial Narrow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sz val="48"/>
      <name val="Arial Black"/>
      <family val="0"/>
    </font>
    <font>
      <b/>
      <sz val="20"/>
      <name val="Arial Narrow"/>
      <family val="0"/>
    </font>
    <font>
      <b/>
      <i/>
      <sz val="14"/>
      <name val="Arial"/>
      <family val="0"/>
    </font>
    <font>
      <sz val="18"/>
      <name val="Arial Narrow"/>
      <family val="0"/>
    </font>
    <font>
      <b/>
      <sz val="18"/>
      <name val="Arial Narrow"/>
      <family val="0"/>
    </font>
    <font>
      <b/>
      <u val="single"/>
      <sz val="18"/>
      <name val="Arial Narrow"/>
      <family val="0"/>
    </font>
    <font>
      <b/>
      <sz val="18"/>
      <color indexed="9"/>
      <name val="Arial Narrow"/>
      <family val="0"/>
    </font>
    <font>
      <sz val="48"/>
      <color indexed="18"/>
      <name val="Arial Black"/>
      <family val="0"/>
    </font>
    <font>
      <sz val="45"/>
      <color indexed="18"/>
      <name val="Arial Black"/>
      <family val="0"/>
    </font>
    <font>
      <b/>
      <sz val="22"/>
      <name val="Arial"/>
      <family val="0"/>
    </font>
    <font>
      <b/>
      <sz val="14"/>
      <name val="Arial"/>
      <family val="2"/>
    </font>
    <font>
      <b/>
      <sz val="18"/>
      <color indexed="55"/>
      <name val="Arial Narrow"/>
      <family val="0"/>
    </font>
    <font>
      <sz val="25"/>
      <color indexed="18"/>
      <name val="Arial Black"/>
      <family val="0"/>
    </font>
    <font>
      <sz val="18"/>
      <color indexed="55"/>
      <name val="Arial Narrow"/>
      <family val="0"/>
    </font>
    <font>
      <b/>
      <sz val="14"/>
      <color indexed="18"/>
      <name val="Arial Narrow"/>
      <family val="0"/>
    </font>
    <font>
      <b/>
      <sz val="50"/>
      <name val="Arial"/>
      <family val="0"/>
    </font>
    <font>
      <b/>
      <sz val="15"/>
      <name val="Arial"/>
      <family val="2"/>
    </font>
    <font>
      <sz val="10"/>
      <color indexed="9"/>
      <name val="Arial"/>
      <family val="0"/>
    </font>
    <font>
      <b/>
      <sz val="50"/>
      <color indexed="9"/>
      <name val="Arial"/>
      <family val="0"/>
    </font>
    <font>
      <sz val="14"/>
      <name val="Arial"/>
      <family val="0"/>
    </font>
    <font>
      <b/>
      <sz val="14"/>
      <name val="Arial Narrow"/>
      <family val="0"/>
    </font>
    <font>
      <sz val="10"/>
      <color indexed="55"/>
      <name val="Arial Narrow"/>
      <family val="0"/>
    </font>
    <font>
      <sz val="50"/>
      <name val="Arial"/>
      <family val="0"/>
    </font>
    <font>
      <b/>
      <sz val="15"/>
      <color indexed="9"/>
      <name val="Arial"/>
      <family val="0"/>
    </font>
    <font>
      <b/>
      <sz val="15"/>
      <color indexed="23"/>
      <name val="Arial"/>
      <family val="0"/>
    </font>
    <font>
      <b/>
      <sz val="16"/>
      <name val="Arial Narrow"/>
      <family val="0"/>
    </font>
    <font>
      <sz val="20"/>
      <name val="Arial Narrow"/>
      <family val="0"/>
    </font>
    <font>
      <sz val="50"/>
      <color indexed="18"/>
      <name val="Arial Black"/>
      <family val="0"/>
    </font>
    <font>
      <b/>
      <sz val="18"/>
      <color indexed="23"/>
      <name val="Arial Narrow"/>
      <family val="0"/>
    </font>
    <font>
      <sz val="14"/>
      <color indexed="23"/>
      <name val="Arial Narrow"/>
      <family val="0"/>
    </font>
    <font>
      <b/>
      <sz val="40"/>
      <name val="Arial"/>
      <family val="0"/>
    </font>
    <font>
      <sz val="50"/>
      <color indexed="55"/>
      <name val="Arial Black"/>
      <family val="0"/>
    </font>
    <font>
      <b/>
      <sz val="15"/>
      <color indexed="23"/>
      <name val="Arial Narrow"/>
      <family val="0"/>
    </font>
    <font>
      <sz val="20"/>
      <name val="Arial Black"/>
      <family val="0"/>
    </font>
    <font>
      <b/>
      <sz val="12"/>
      <name val="Arial"/>
      <family val="2"/>
    </font>
    <font>
      <b/>
      <u val="single"/>
      <sz val="12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1" fontId="15" fillId="2" borderId="6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Border="1" applyAlignment="1" applyProtection="1">
      <alignment horizontal="center" vertical="center"/>
      <protection locked="0"/>
    </xf>
    <xf numFmtId="1" fontId="15" fillId="2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2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>
      <alignment horizontal="left" vertical="center"/>
    </xf>
    <xf numFmtId="0" fontId="24" fillId="0" borderId="0" xfId="15" applyFont="1" applyFill="1" applyBorder="1" applyAlignment="1">
      <alignment horizontal="left" vertical="top"/>
    </xf>
    <xf numFmtId="0" fontId="23" fillId="0" borderId="0" xfId="15" applyFont="1" applyFill="1" applyBorder="1" applyAlignment="1">
      <alignment horizontal="left" vertical="top"/>
    </xf>
    <xf numFmtId="181" fontId="21" fillId="0" borderId="0" xfId="0" applyNumberFormat="1" applyFont="1" applyFill="1" applyBorder="1" applyAlignment="1" applyProtection="1">
      <alignment horizontal="left" vertical="center" indent="2"/>
      <protection locked="0"/>
    </xf>
    <xf numFmtId="0" fontId="22" fillId="0" borderId="0" xfId="15" applyFont="1" applyFill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Border="1" applyAlignment="1" applyProtection="1">
      <alignment horizontal="center" vertical="center"/>
      <protection locked="0"/>
    </xf>
    <xf numFmtId="1" fontId="13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Border="1" applyAlignment="1" applyProtection="1">
      <alignment horizontal="center" vertical="center"/>
      <protection locked="0"/>
    </xf>
    <xf numFmtId="15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Fill="1" applyBorder="1" applyAlignment="1" applyProtection="1" quotePrefix="1">
      <alignment horizontal="center" vertical="center" wrapText="1"/>
      <protection locked="0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" fontId="15" fillId="4" borderId="18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16" fontId="3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1" fontId="28" fillId="0" borderId="21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>
      <alignment horizontal="center" vertical="center"/>
    </xf>
    <xf numFmtId="0" fontId="39" fillId="6" borderId="2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39" fillId="6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1" fontId="45" fillId="0" borderId="26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45" fillId="0" borderId="29" xfId="0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1" fontId="45" fillId="0" borderId="3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  <protection locked="0"/>
    </xf>
    <xf numFmtId="1" fontId="51" fillId="0" borderId="42" xfId="0" applyNumberFormat="1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44" xfId="0" applyFont="1" applyFill="1" applyBorder="1" applyAlignment="1" applyProtection="1">
      <alignment horizontal="center" vertical="center"/>
      <protection locked="0"/>
    </xf>
    <xf numFmtId="0" fontId="26" fillId="0" borderId="45" xfId="0" applyFont="1" applyBorder="1" applyAlignment="1" applyProtection="1">
      <alignment horizontal="center" vertical="center"/>
      <protection locked="0"/>
    </xf>
    <xf numFmtId="0" fontId="26" fillId="0" borderId="45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1" fontId="45" fillId="0" borderId="8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" fontId="13" fillId="0" borderId="46" xfId="0" applyNumberFormat="1" applyFont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vertical="center" textRotation="90" wrapText="1"/>
      <protection locked="0"/>
    </xf>
    <xf numFmtId="0" fontId="53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3" fontId="12" fillId="2" borderId="11" xfId="0" applyNumberFormat="1" applyFont="1" applyFill="1" applyBorder="1" applyAlignment="1" applyProtection="1">
      <alignment horizontal="center" vertical="center"/>
      <protection locked="0"/>
    </xf>
    <xf numFmtId="187" fontId="12" fillId="2" borderId="11" xfId="0" applyNumberFormat="1" applyFont="1" applyFill="1" applyBorder="1" applyAlignment="1" applyProtection="1">
      <alignment horizontal="center" vertical="center"/>
      <protection locked="0"/>
    </xf>
    <xf numFmtId="187" fontId="12" fillId="2" borderId="12" xfId="0" applyNumberFormat="1" applyFont="1" applyFill="1" applyBorder="1" applyAlignment="1" applyProtection="1">
      <alignment horizontal="center" vertical="center"/>
      <protection locked="0"/>
    </xf>
    <xf numFmtId="187" fontId="54" fillId="0" borderId="21" xfId="0" applyNumberFormat="1" applyFont="1" applyBorder="1" applyAlignment="1" applyProtection="1">
      <alignment horizontal="center" vertical="center"/>
      <protection locked="0"/>
    </xf>
    <xf numFmtId="181" fontId="59" fillId="0" borderId="48" xfId="0" applyNumberFormat="1" applyFont="1" applyFill="1" applyBorder="1" applyAlignment="1" applyProtection="1">
      <alignment horizontal="center" vertical="center"/>
      <protection locked="0"/>
    </xf>
    <xf numFmtId="181" fontId="59" fillId="0" borderId="49" xfId="0" applyNumberFormat="1" applyFont="1" applyFill="1" applyBorder="1" applyAlignment="1" applyProtection="1">
      <alignment horizontal="center" vertical="center"/>
      <protection locked="0"/>
    </xf>
    <xf numFmtId="0" fontId="59" fillId="0" borderId="49" xfId="0" applyNumberFormat="1" applyFont="1" applyFill="1" applyBorder="1" applyAlignment="1" applyProtection="1">
      <alignment horizontal="center" vertical="center"/>
      <protection locked="0"/>
    </xf>
    <xf numFmtId="18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59" fillId="0" borderId="49" xfId="0" applyFont="1" applyFill="1" applyBorder="1" applyAlignment="1" applyProtection="1">
      <alignment horizontal="center" vertical="center"/>
      <protection locked="0"/>
    </xf>
    <xf numFmtId="0" fontId="60" fillId="0" borderId="49" xfId="15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28" fillId="0" borderId="21" xfId="0" applyNumberFormat="1" applyFont="1" applyBorder="1" applyAlignment="1" applyProtection="1">
      <alignment horizontal="center" vertical="center"/>
      <protection locked="0"/>
    </xf>
    <xf numFmtId="1" fontId="28" fillId="0" borderId="21" xfId="0" applyNumberFormat="1" applyFont="1" applyFill="1" applyBorder="1" applyAlignment="1" applyProtection="1">
      <alignment horizontal="center" vertical="center"/>
      <protection locked="0"/>
    </xf>
    <xf numFmtId="187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87" fontId="17" fillId="0" borderId="21" xfId="0" applyNumberFormat="1" applyFont="1" applyFill="1" applyBorder="1" applyAlignment="1" applyProtection="1">
      <alignment horizontal="center" vertical="center"/>
      <protection locked="0"/>
    </xf>
    <xf numFmtId="187" fontId="17" fillId="0" borderId="21" xfId="0" applyNumberFormat="1" applyFont="1" applyBorder="1" applyAlignment="1" applyProtection="1">
      <alignment horizontal="center" vertical="center"/>
      <protection locked="0"/>
    </xf>
    <xf numFmtId="187" fontId="17" fillId="0" borderId="21" xfId="0" applyNumberFormat="1" applyFont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 wrapText="1"/>
    </xf>
    <xf numFmtId="0" fontId="34" fillId="6" borderId="52" xfId="0" applyFont="1" applyFill="1" applyBorder="1" applyAlignment="1">
      <alignment horizontal="center" vertical="center"/>
    </xf>
    <xf numFmtId="0" fontId="34" fillId="6" borderId="53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top" indent="5"/>
    </xf>
    <xf numFmtId="0" fontId="35" fillId="6" borderId="51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5"/>
    </xf>
    <xf numFmtId="0" fontId="5" fillId="0" borderId="0" xfId="15" applyFill="1" applyBorder="1" applyAlignment="1">
      <alignment horizontal="left" vertical="center" indent="5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0" fillId="5" borderId="57" xfId="0" applyFont="1" applyFill="1" applyBorder="1" applyAlignment="1">
      <alignment horizontal="center" vertical="center"/>
    </xf>
    <xf numFmtId="0" fontId="50" fillId="5" borderId="58" xfId="0" applyFont="1" applyFill="1" applyBorder="1" applyAlignment="1">
      <alignment horizontal="center" vertical="center"/>
    </xf>
    <xf numFmtId="0" fontId="50" fillId="5" borderId="59" xfId="0" applyFont="1" applyFill="1" applyBorder="1" applyAlignment="1">
      <alignment horizontal="center" vertical="center"/>
    </xf>
    <xf numFmtId="0" fontId="50" fillId="2" borderId="57" xfId="0" applyFont="1" applyFill="1" applyBorder="1" applyAlignment="1">
      <alignment horizontal="center" vertical="center"/>
    </xf>
    <xf numFmtId="0" fontId="50" fillId="2" borderId="58" xfId="0" applyFont="1" applyFill="1" applyBorder="1" applyAlignment="1">
      <alignment horizontal="center" vertical="center"/>
    </xf>
    <xf numFmtId="0" fontId="50" fillId="2" borderId="59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5" fillId="4" borderId="62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24" xfId="0" applyFont="1" applyFill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5" fillId="2" borderId="62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5" borderId="6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24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5" fillId="3" borderId="6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50" fillId="4" borderId="57" xfId="0" applyFont="1" applyFill="1" applyBorder="1" applyAlignment="1">
      <alignment horizontal="center" vertical="center"/>
    </xf>
    <xf numFmtId="0" fontId="50" fillId="4" borderId="58" xfId="0" applyFont="1" applyFill="1" applyBorder="1" applyAlignment="1">
      <alignment horizontal="center" vertical="center"/>
    </xf>
    <xf numFmtId="0" fontId="50" fillId="4" borderId="59" xfId="0" applyFont="1" applyFill="1" applyBorder="1" applyAlignment="1">
      <alignment horizontal="center" vertical="center"/>
    </xf>
    <xf numFmtId="0" fontId="50" fillId="3" borderId="57" xfId="0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vertical="center" textRotation="90" wrapText="1"/>
      <protection locked="0"/>
    </xf>
    <xf numFmtId="0" fontId="57" fillId="0" borderId="21" xfId="0" applyFont="1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dFC carabine 10m Adultes 8+" xfId="21"/>
    <cellStyle name="Percent" xfId="22"/>
  </cellStyles>
  <dxfs count="11">
    <dxf>
      <font>
        <color rgb="FFDD0806"/>
      </font>
      <border/>
    </dxf>
    <dxf>
      <font>
        <b/>
        <i val="0"/>
      </font>
      <border>
        <left style="dashDotDot">
          <color rgb="FF000000"/>
        </left>
        <bottom style="dashDotDot">
          <color rgb="FF000000"/>
        </bottom>
      </border>
    </dxf>
    <dxf>
      <font>
        <color rgb="FFFFFFFF"/>
      </font>
      <border/>
    </dxf>
    <dxf>
      <font>
        <b/>
        <i val="0"/>
      </font>
      <border>
        <right style="dashDotDot">
          <color rgb="FF000000"/>
        </right>
        <bottom style="dashDotDot">
          <color rgb="FF000000"/>
        </bottom>
      </border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ont>
        <color rgb="FFFFFF99"/>
      </font>
      <border/>
    </dxf>
    <dxf>
      <font>
        <color rgb="FFC0C0C0"/>
      </font>
      <border/>
    </dxf>
    <dxf>
      <font>
        <color rgb="FF90713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2</xdr:col>
      <xdr:colOff>2333625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0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466725</xdr:colOff>
      <xdr:row>1</xdr:row>
      <xdr:rowOff>381000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66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3</xdr:row>
      <xdr:rowOff>142875</xdr:rowOff>
    </xdr:from>
    <xdr:to>
      <xdr:col>22</xdr:col>
      <xdr:colOff>142875</xdr:colOff>
      <xdr:row>4</xdr:row>
      <xdr:rowOff>685800</xdr:rowOff>
    </xdr:to>
    <xdr:sp macro="[0]!cdfclass">
      <xdr:nvSpPr>
        <xdr:cNvPr id="2" name="AutoShape 8"/>
        <xdr:cNvSpPr>
          <a:spLocks/>
        </xdr:cNvSpPr>
      </xdr:nvSpPr>
      <xdr:spPr>
        <a:xfrm>
          <a:off x="30480000" y="2038350"/>
          <a:ext cx="781050" cy="1095375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314325</xdr:colOff>
      <xdr:row>5</xdr:row>
      <xdr:rowOff>304800</xdr:rowOff>
    </xdr:from>
    <xdr:to>
      <xdr:col>22</xdr:col>
      <xdr:colOff>228600</xdr:colOff>
      <xdr:row>6</xdr:row>
      <xdr:rowOff>723900</xdr:rowOff>
    </xdr:to>
    <xdr:sp macro="[0]!cdfcible">
      <xdr:nvSpPr>
        <xdr:cNvPr id="3" name="AutoShape 9"/>
        <xdr:cNvSpPr>
          <a:spLocks/>
        </xdr:cNvSpPr>
      </xdr:nvSpPr>
      <xdr:spPr>
        <a:xfrm>
          <a:off x="30432375" y="3648075"/>
          <a:ext cx="914400" cy="1314450"/>
        </a:xfrm>
        <a:prstGeom prst="donut">
          <a:avLst>
            <a:gd name="adj" fmla="val -10606"/>
          </a:avLst>
        </a:prstGeom>
        <a:solidFill>
          <a:srgbClr val="99CCFF"/>
        </a:solidFill>
        <a:ln w="190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15</xdr:col>
      <xdr:colOff>685800</xdr:colOff>
      <xdr:row>0</xdr:row>
      <xdr:rowOff>85725</xdr:rowOff>
    </xdr:from>
    <xdr:to>
      <xdr:col>18</xdr:col>
      <xdr:colOff>752475</xdr:colOff>
      <xdr:row>1</xdr:row>
      <xdr:rowOff>695325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22300" y="85725"/>
          <a:ext cx="3152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495300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104775</xdr:rowOff>
    </xdr:from>
    <xdr:to>
      <xdr:col>21</xdr:col>
      <xdr:colOff>171450</xdr:colOff>
      <xdr:row>1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047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105</xdr:row>
      <xdr:rowOff>114300</xdr:rowOff>
    </xdr:from>
    <xdr:to>
      <xdr:col>6</xdr:col>
      <xdr:colOff>571500</xdr:colOff>
      <xdr:row>106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906750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51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590550</xdr:colOff>
      <xdr:row>1</xdr:row>
      <xdr:rowOff>0</xdr:rowOff>
    </xdr:from>
    <xdr:to>
      <xdr:col>19</xdr:col>
      <xdr:colOff>600075</xdr:colOff>
      <xdr:row>2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6286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105</xdr:row>
      <xdr:rowOff>114300</xdr:rowOff>
    </xdr:from>
    <xdr:to>
      <xdr:col>13</xdr:col>
      <xdr:colOff>619125</xdr:colOff>
      <xdr:row>106</xdr:row>
      <xdr:rowOff>304800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5906750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371475</xdr:rowOff>
    </xdr:from>
    <xdr:to>
      <xdr:col>7</xdr:col>
      <xdr:colOff>323850</xdr:colOff>
      <xdr:row>3</xdr:row>
      <xdr:rowOff>371475</xdr:rowOff>
    </xdr:to>
    <xdr:sp>
      <xdr:nvSpPr>
        <xdr:cNvPr id="5" name="Line 8"/>
        <xdr:cNvSpPr>
          <a:spLocks/>
        </xdr:cNvSpPr>
      </xdr:nvSpPr>
      <xdr:spPr>
        <a:xfrm flipH="1">
          <a:off x="0" y="1695450"/>
          <a:ext cx="4267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295275</xdr:colOff>
      <xdr:row>3</xdr:row>
      <xdr:rowOff>371475</xdr:rowOff>
    </xdr:from>
    <xdr:to>
      <xdr:col>20</xdr:col>
      <xdr:colOff>0</xdr:colOff>
      <xdr:row>3</xdr:row>
      <xdr:rowOff>371475</xdr:rowOff>
    </xdr:to>
    <xdr:sp>
      <xdr:nvSpPr>
        <xdr:cNvPr id="6" name="Line 10"/>
        <xdr:cNvSpPr>
          <a:spLocks/>
        </xdr:cNvSpPr>
      </xdr:nvSpPr>
      <xdr:spPr>
        <a:xfrm flipH="1">
          <a:off x="8839200" y="1695450"/>
          <a:ext cx="5010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371475</xdr:rowOff>
    </xdr:from>
    <xdr:to>
      <xdr:col>5</xdr:col>
      <xdr:colOff>133350</xdr:colOff>
      <xdr:row>27</xdr:row>
      <xdr:rowOff>390525</xdr:rowOff>
    </xdr:to>
    <xdr:sp>
      <xdr:nvSpPr>
        <xdr:cNvPr id="7" name="Line 11"/>
        <xdr:cNvSpPr>
          <a:spLocks/>
        </xdr:cNvSpPr>
      </xdr:nvSpPr>
      <xdr:spPr>
        <a:xfrm flipH="1">
          <a:off x="0" y="1695450"/>
          <a:ext cx="3324225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314325</xdr:rowOff>
    </xdr:from>
    <xdr:to>
      <xdr:col>19</xdr:col>
      <xdr:colOff>609600</xdr:colOff>
      <xdr:row>27</xdr:row>
      <xdr:rowOff>342900</xdr:rowOff>
    </xdr:to>
    <xdr:sp>
      <xdr:nvSpPr>
        <xdr:cNvPr id="8" name="Line 12"/>
        <xdr:cNvSpPr>
          <a:spLocks/>
        </xdr:cNvSpPr>
      </xdr:nvSpPr>
      <xdr:spPr>
        <a:xfrm flipV="1">
          <a:off x="10239375" y="1695450"/>
          <a:ext cx="36004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409575</xdr:rowOff>
    </xdr:from>
    <xdr:to>
      <xdr:col>7</xdr:col>
      <xdr:colOff>323850</xdr:colOff>
      <xdr:row>51</xdr:row>
      <xdr:rowOff>409575</xdr:rowOff>
    </xdr:to>
    <xdr:sp>
      <xdr:nvSpPr>
        <xdr:cNvPr id="9" name="Line 13"/>
        <xdr:cNvSpPr>
          <a:spLocks/>
        </xdr:cNvSpPr>
      </xdr:nvSpPr>
      <xdr:spPr>
        <a:xfrm flipH="1">
          <a:off x="0" y="2105025"/>
          <a:ext cx="4267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304800</xdr:colOff>
      <xdr:row>51</xdr:row>
      <xdr:rowOff>390525</xdr:rowOff>
    </xdr:from>
    <xdr:to>
      <xdr:col>20</xdr:col>
      <xdr:colOff>9525</xdr:colOff>
      <xdr:row>51</xdr:row>
      <xdr:rowOff>390525</xdr:rowOff>
    </xdr:to>
    <xdr:sp>
      <xdr:nvSpPr>
        <xdr:cNvPr id="10" name="Line 14"/>
        <xdr:cNvSpPr>
          <a:spLocks/>
        </xdr:cNvSpPr>
      </xdr:nvSpPr>
      <xdr:spPr>
        <a:xfrm flipH="1">
          <a:off x="8848725" y="2085975"/>
          <a:ext cx="5010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371475</xdr:rowOff>
    </xdr:from>
    <xdr:to>
      <xdr:col>6</xdr:col>
      <xdr:colOff>600075</xdr:colOff>
      <xdr:row>75</xdr:row>
      <xdr:rowOff>371475</xdr:rowOff>
    </xdr:to>
    <xdr:sp>
      <xdr:nvSpPr>
        <xdr:cNvPr id="11" name="Line 15"/>
        <xdr:cNvSpPr>
          <a:spLocks/>
        </xdr:cNvSpPr>
      </xdr:nvSpPr>
      <xdr:spPr>
        <a:xfrm flipH="1">
          <a:off x="0" y="8448675"/>
          <a:ext cx="39243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47625</xdr:colOff>
      <xdr:row>75</xdr:row>
      <xdr:rowOff>371475</xdr:rowOff>
    </xdr:from>
    <xdr:to>
      <xdr:col>19</xdr:col>
      <xdr:colOff>590550</xdr:colOff>
      <xdr:row>75</xdr:row>
      <xdr:rowOff>371475</xdr:rowOff>
    </xdr:to>
    <xdr:sp>
      <xdr:nvSpPr>
        <xdr:cNvPr id="12" name="Line 16"/>
        <xdr:cNvSpPr>
          <a:spLocks/>
        </xdr:cNvSpPr>
      </xdr:nvSpPr>
      <xdr:spPr>
        <a:xfrm>
          <a:off x="9210675" y="8448675"/>
          <a:ext cx="46101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314325</xdr:rowOff>
    </xdr:from>
    <xdr:to>
      <xdr:col>6</xdr:col>
      <xdr:colOff>600075</xdr:colOff>
      <xdr:row>91</xdr:row>
      <xdr:rowOff>314325</xdr:rowOff>
    </xdr:to>
    <xdr:sp>
      <xdr:nvSpPr>
        <xdr:cNvPr id="13" name="Line 17"/>
        <xdr:cNvSpPr>
          <a:spLocks/>
        </xdr:cNvSpPr>
      </xdr:nvSpPr>
      <xdr:spPr>
        <a:xfrm flipH="1">
          <a:off x="0" y="12458700"/>
          <a:ext cx="39243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609600</xdr:colOff>
      <xdr:row>91</xdr:row>
      <xdr:rowOff>314325</xdr:rowOff>
    </xdr:from>
    <xdr:to>
      <xdr:col>19</xdr:col>
      <xdr:colOff>533400</xdr:colOff>
      <xdr:row>91</xdr:row>
      <xdr:rowOff>314325</xdr:rowOff>
    </xdr:to>
    <xdr:sp>
      <xdr:nvSpPr>
        <xdr:cNvPr id="14" name="Line 18"/>
        <xdr:cNvSpPr>
          <a:spLocks/>
        </xdr:cNvSpPr>
      </xdr:nvSpPr>
      <xdr:spPr>
        <a:xfrm>
          <a:off x="9153525" y="12458700"/>
          <a:ext cx="46101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161925</xdr:rowOff>
    </xdr:from>
    <xdr:to>
      <xdr:col>7</xdr:col>
      <xdr:colOff>514350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6192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24</xdr:row>
      <xdr:rowOff>266700</xdr:rowOff>
    </xdr:from>
    <xdr:to>
      <xdr:col>7</xdr:col>
      <xdr:colOff>533400</xdr:colOff>
      <xdr:row>26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474470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104775</xdr:rowOff>
    </xdr:from>
    <xdr:to>
      <xdr:col>1</xdr:col>
      <xdr:colOff>809625</xdr:colOff>
      <xdr:row>2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47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quentel@fftir.org" TargetMode="External" /><Relationship Id="rId2" Type="http://schemas.openxmlformats.org/officeDocument/2006/relationships/hyperlink" Target="mailto:pgris.president@neuf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C22"/>
  <sheetViews>
    <sheetView showGridLines="0" zoomScaleSheetLayoutView="100" workbookViewId="0" topLeftCell="A1">
      <selection activeCell="F7" sqref="F7"/>
    </sheetView>
  </sheetViews>
  <sheetFormatPr defaultColWidth="11.00390625" defaultRowHeight="12.75"/>
  <cols>
    <col min="1" max="1" width="16.625" style="26" bestFit="1" customWidth="1"/>
    <col min="2" max="2" width="29.75390625" style="26" customWidth="1"/>
    <col min="3" max="3" width="30.875" style="26" customWidth="1"/>
    <col min="4" max="16384" width="10.75390625" style="26" customWidth="1"/>
  </cols>
  <sheetData>
    <row r="1" ht="66" customHeight="1"/>
    <row r="2" ht="28.5" customHeight="1" thickBot="1"/>
    <row r="3" spans="1:3" ht="96.75" customHeight="1" thickBot="1">
      <c r="A3" s="190" t="s">
        <v>4</v>
      </c>
      <c r="B3" s="191"/>
      <c r="C3" s="192"/>
    </row>
    <row r="4" spans="1:3" ht="24.75" customHeight="1" thickBot="1">
      <c r="A4" s="193" t="s">
        <v>23</v>
      </c>
      <c r="B4" s="193"/>
      <c r="C4" s="193"/>
    </row>
    <row r="5" spans="1:3" ht="24.75" customHeight="1" thickBot="1">
      <c r="A5" s="196" t="s">
        <v>34</v>
      </c>
      <c r="B5" s="197"/>
      <c r="C5" s="198"/>
    </row>
    <row r="6" spans="1:3" ht="24.75" customHeight="1">
      <c r="A6" s="27" t="s">
        <v>6</v>
      </c>
      <c r="B6" s="174">
        <v>38725</v>
      </c>
      <c r="C6" s="28"/>
    </row>
    <row r="7" spans="1:3" ht="24.75" customHeight="1">
      <c r="A7" s="27" t="s">
        <v>51</v>
      </c>
      <c r="B7" s="175" t="s">
        <v>57</v>
      </c>
      <c r="C7" s="28"/>
    </row>
    <row r="8" spans="1:3" ht="24.75" customHeight="1">
      <c r="A8" s="27" t="s">
        <v>54</v>
      </c>
      <c r="B8" s="176" t="s">
        <v>58</v>
      </c>
      <c r="C8" s="28"/>
    </row>
    <row r="9" spans="1:3" ht="24.75" customHeight="1">
      <c r="A9" s="27" t="s">
        <v>0</v>
      </c>
      <c r="B9" s="175" t="s">
        <v>59</v>
      </c>
      <c r="C9" s="28" t="s">
        <v>5</v>
      </c>
    </row>
    <row r="10" spans="1:3" ht="24.75" customHeight="1">
      <c r="A10" s="27" t="s">
        <v>52</v>
      </c>
      <c r="B10" s="180">
        <v>8</v>
      </c>
      <c r="C10" s="28"/>
    </row>
    <row r="11" spans="1:3" ht="24.75" customHeight="1">
      <c r="A11" s="29"/>
      <c r="B11" s="148"/>
      <c r="C11" s="28"/>
    </row>
    <row r="12" spans="1:3" ht="24.75" customHeight="1">
      <c r="A12" s="29" t="s">
        <v>36</v>
      </c>
      <c r="B12" s="147" t="s">
        <v>60</v>
      </c>
      <c r="C12" s="28" t="s">
        <v>55</v>
      </c>
    </row>
    <row r="13" spans="1:3" ht="24.75" customHeight="1" thickBot="1">
      <c r="A13" s="24"/>
      <c r="B13" s="24"/>
      <c r="C13" s="25"/>
    </row>
    <row r="14" spans="1:3" ht="24.75" customHeight="1" thickBot="1">
      <c r="A14" s="196" t="s">
        <v>35</v>
      </c>
      <c r="B14" s="197"/>
      <c r="C14" s="198"/>
    </row>
    <row r="15" spans="1:3" ht="30" customHeight="1">
      <c r="A15" s="27" t="s">
        <v>53</v>
      </c>
      <c r="B15" s="177" t="s">
        <v>61</v>
      </c>
      <c r="C15" s="34"/>
    </row>
    <row r="16" spans="1:3" ht="30" customHeight="1">
      <c r="A16" s="29" t="s">
        <v>31</v>
      </c>
      <c r="B16" s="178" t="s">
        <v>62</v>
      </c>
      <c r="C16" s="30"/>
    </row>
    <row r="17" spans="1:3" ht="30" customHeight="1">
      <c r="A17" s="29" t="s">
        <v>32</v>
      </c>
      <c r="B17" s="179" t="s">
        <v>63</v>
      </c>
      <c r="C17" s="35"/>
    </row>
    <row r="19" spans="1:3" ht="91.5" customHeight="1">
      <c r="A19" s="194" t="s">
        <v>11</v>
      </c>
      <c r="B19" s="194"/>
      <c r="C19" s="194"/>
    </row>
    <row r="20" spans="1:3" ht="15" customHeight="1">
      <c r="A20" s="199" t="s">
        <v>14</v>
      </c>
      <c r="B20" s="199"/>
      <c r="C20" s="31"/>
    </row>
    <row r="21" spans="1:3" ht="15" customHeight="1">
      <c r="A21" s="200" t="s">
        <v>33</v>
      </c>
      <c r="B21" s="199"/>
      <c r="C21" s="32"/>
    </row>
    <row r="22" spans="1:3" ht="15" customHeight="1">
      <c r="A22" s="195" t="s">
        <v>15</v>
      </c>
      <c r="B22" s="195"/>
      <c r="C22" s="33"/>
    </row>
  </sheetData>
  <mergeCells count="8">
    <mergeCell ref="A3:C3"/>
    <mergeCell ref="A4:C4"/>
    <mergeCell ref="A19:C19"/>
    <mergeCell ref="A22:B22"/>
    <mergeCell ref="A5:C5"/>
    <mergeCell ref="A14:C14"/>
    <mergeCell ref="A20:B20"/>
    <mergeCell ref="A21:B21"/>
  </mergeCells>
  <hyperlinks>
    <hyperlink ref="A21" r:id="rId1" display="pquentel@fftir.org"/>
    <hyperlink ref="B17" r:id="rId2" display="pgris.president@neuf.fr"/>
  </hyperlinks>
  <printOptions horizontalCentered="1" verticalCentered="1"/>
  <pageMargins left="0" right="0" top="0" bottom="0" header="0.1968503937007874" footer="0.1968503937007874"/>
  <pageSetup fitToHeight="1" fitToWidth="1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Y24"/>
  <sheetViews>
    <sheetView showGridLines="0" zoomScale="38" zoomScaleNormal="38" zoomScaleSheetLayoutView="40" workbookViewId="0" topLeftCell="A1">
      <selection activeCell="B5" sqref="B5"/>
    </sheetView>
  </sheetViews>
  <sheetFormatPr defaultColWidth="11.00390625" defaultRowHeight="12.75" outlineLevelCol="1"/>
  <cols>
    <col min="1" max="1" width="10.75390625" style="11" customWidth="1"/>
    <col min="2" max="2" width="13.00390625" style="11" customWidth="1" outlineLevel="1"/>
    <col min="3" max="3" width="50.75390625" style="14" customWidth="1"/>
    <col min="4" max="4" width="24.50390625" style="14" customWidth="1" outlineLevel="1"/>
    <col min="5" max="5" width="53.375" style="14" customWidth="1"/>
    <col min="6" max="7" width="9.625" style="22" customWidth="1" outlineLevel="1"/>
    <col min="8" max="8" width="10.875" style="22" customWidth="1"/>
    <col min="9" max="9" width="50.625" style="14" customWidth="1"/>
    <col min="10" max="10" width="9.375" style="23" customWidth="1" outlineLevel="1"/>
    <col min="11" max="11" width="9.375" style="22" customWidth="1" outlineLevel="1"/>
    <col min="12" max="12" width="10.625" style="22" customWidth="1"/>
    <col min="13" max="13" width="50.75390625" style="14" customWidth="1"/>
    <col min="14" max="14" width="9.625" style="22" customWidth="1" outlineLevel="1"/>
    <col min="15" max="15" width="9.625" style="23" customWidth="1" outlineLevel="1"/>
    <col min="16" max="16" width="10.75390625" style="22" customWidth="1"/>
    <col min="17" max="17" width="17.125" style="22" customWidth="1"/>
    <col min="18" max="18" width="12.625" style="10" customWidth="1" outlineLevel="1"/>
    <col min="19" max="19" width="22.25390625" style="11" bestFit="1" customWidth="1"/>
    <col min="20" max="22" width="4.375" style="11" customWidth="1"/>
    <col min="23" max="23" width="6.875" style="11" customWidth="1"/>
    <col min="24" max="24" width="3.125" style="11" customWidth="1"/>
    <col min="25" max="25" width="1.00390625" style="13" customWidth="1"/>
    <col min="26" max="26" width="9.625" style="11" customWidth="1"/>
    <col min="27" max="27" width="9.75390625" style="11" customWidth="1"/>
    <col min="28" max="16384" width="10.75390625" style="11" customWidth="1"/>
  </cols>
  <sheetData>
    <row r="1" spans="2:19" ht="60.75" customHeight="1">
      <c r="B1" s="207" t="str">
        <f>CONCATENATE(INFO!B9,"    ",INFO!B12)</f>
        <v>CARABINE    PICARDIE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58.5" customHeight="1" thickBot="1">
      <c r="B2" s="208" t="s">
        <v>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2:25" ht="30" customHeight="1">
      <c r="B3" s="213" t="s">
        <v>12</v>
      </c>
      <c r="C3" s="205" t="s">
        <v>8</v>
      </c>
      <c r="D3" s="205" t="s">
        <v>43</v>
      </c>
      <c r="E3" s="36" t="s">
        <v>29</v>
      </c>
      <c r="F3" s="209" t="s">
        <v>47</v>
      </c>
      <c r="G3" s="210"/>
      <c r="H3" s="201" t="s">
        <v>48</v>
      </c>
      <c r="I3" s="6" t="s">
        <v>29</v>
      </c>
      <c r="J3" s="209" t="s">
        <v>47</v>
      </c>
      <c r="K3" s="210"/>
      <c r="L3" s="201" t="s">
        <v>48</v>
      </c>
      <c r="M3" s="6" t="s">
        <v>29</v>
      </c>
      <c r="N3" s="209" t="s">
        <v>47</v>
      </c>
      <c r="O3" s="210"/>
      <c r="P3" s="201" t="s">
        <v>48</v>
      </c>
      <c r="Q3" s="203" t="s">
        <v>9</v>
      </c>
      <c r="R3" s="215" t="s">
        <v>10</v>
      </c>
      <c r="S3" s="211" t="s">
        <v>49</v>
      </c>
      <c r="T3" s="65"/>
      <c r="Y3" s="11"/>
    </row>
    <row r="4" spans="2:25" ht="43.5" customHeight="1" thickBot="1">
      <c r="B4" s="214"/>
      <c r="C4" s="206"/>
      <c r="D4" s="206"/>
      <c r="E4" s="37" t="s">
        <v>41</v>
      </c>
      <c r="F4" s="15">
        <v>1</v>
      </c>
      <c r="G4" s="15">
        <v>2</v>
      </c>
      <c r="H4" s="202"/>
      <c r="I4" s="7" t="s">
        <v>40</v>
      </c>
      <c r="J4" s="15">
        <v>1</v>
      </c>
      <c r="K4" s="15">
        <v>2</v>
      </c>
      <c r="L4" s="202"/>
      <c r="M4" s="7" t="s">
        <v>42</v>
      </c>
      <c r="N4" s="15">
        <v>1</v>
      </c>
      <c r="O4" s="15">
        <v>2</v>
      </c>
      <c r="P4" s="202"/>
      <c r="Q4" s="204"/>
      <c r="R4" s="216"/>
      <c r="S4" s="212"/>
      <c r="Y4" s="11"/>
    </row>
    <row r="5" spans="2:19" s="12" customFormat="1" ht="70.5" customHeight="1">
      <c r="B5" s="73">
        <v>7</v>
      </c>
      <c r="C5" s="40" t="s">
        <v>70</v>
      </c>
      <c r="D5" s="171">
        <v>1680005</v>
      </c>
      <c r="E5" s="38" t="s">
        <v>88</v>
      </c>
      <c r="F5" s="16">
        <v>77</v>
      </c>
      <c r="G5" s="16">
        <v>78</v>
      </c>
      <c r="H5" s="17">
        <f aca="true" t="shared" si="0" ref="H5:H24">SUM(F5:G5)</f>
        <v>155</v>
      </c>
      <c r="I5" s="38" t="s">
        <v>89</v>
      </c>
      <c r="J5" s="16">
        <v>77</v>
      </c>
      <c r="K5" s="16">
        <v>71</v>
      </c>
      <c r="L5" s="17">
        <f aca="true" t="shared" si="1" ref="L5:L24">SUM(J5:K5)</f>
        <v>148</v>
      </c>
      <c r="M5" s="38" t="s">
        <v>90</v>
      </c>
      <c r="N5" s="16">
        <v>89</v>
      </c>
      <c r="O5" s="16">
        <v>76</v>
      </c>
      <c r="P5" s="17">
        <f aca="true" t="shared" si="2" ref="P5:P24">SUM(N5:O5)</f>
        <v>165</v>
      </c>
      <c r="Q5" s="70">
        <f aca="true" t="shared" si="3" ref="Q5:Q24">SUM(H5+L5+P5)</f>
        <v>468</v>
      </c>
      <c r="R5" s="149">
        <f aca="true" t="shared" si="4" ref="R5:R24">G5+K5+O5</f>
        <v>225</v>
      </c>
      <c r="S5" s="67">
        <f>RANK(Q5,Q5:Q24,0)</f>
        <v>1</v>
      </c>
    </row>
    <row r="6" spans="2:19" s="12" customFormat="1" ht="70.5" customHeight="1">
      <c r="B6" s="74">
        <v>6</v>
      </c>
      <c r="C6" s="40" t="s">
        <v>69</v>
      </c>
      <c r="D6" s="171">
        <v>1602125</v>
      </c>
      <c r="E6" s="38" t="s">
        <v>85</v>
      </c>
      <c r="F6" s="18">
        <v>87</v>
      </c>
      <c r="G6" s="18">
        <v>70</v>
      </c>
      <c r="H6" s="19">
        <f t="shared" si="0"/>
        <v>157</v>
      </c>
      <c r="I6" s="38" t="s">
        <v>86</v>
      </c>
      <c r="J6" s="18">
        <v>81</v>
      </c>
      <c r="K6" s="18">
        <v>61</v>
      </c>
      <c r="L6" s="19">
        <f t="shared" si="1"/>
        <v>142</v>
      </c>
      <c r="M6" s="38" t="s">
        <v>87</v>
      </c>
      <c r="N6" s="18">
        <v>81</v>
      </c>
      <c r="O6" s="18">
        <v>87</v>
      </c>
      <c r="P6" s="19">
        <f t="shared" si="2"/>
        <v>168</v>
      </c>
      <c r="Q6" s="71">
        <f t="shared" si="3"/>
        <v>467</v>
      </c>
      <c r="R6" s="42">
        <f t="shared" si="4"/>
        <v>218</v>
      </c>
      <c r="S6" s="68">
        <f>RANK(Q6,Q5:Q24,0)</f>
        <v>2</v>
      </c>
    </row>
    <row r="7" spans="2:19" s="12" customFormat="1" ht="70.5" customHeight="1">
      <c r="B7" s="74">
        <v>3</v>
      </c>
      <c r="C7" s="40" t="s">
        <v>66</v>
      </c>
      <c r="D7" s="171">
        <v>1602015</v>
      </c>
      <c r="E7" s="38" t="s">
        <v>76</v>
      </c>
      <c r="F7" s="18">
        <v>83</v>
      </c>
      <c r="G7" s="18">
        <v>74</v>
      </c>
      <c r="H7" s="19">
        <f t="shared" si="0"/>
        <v>157</v>
      </c>
      <c r="I7" s="38" t="s">
        <v>77</v>
      </c>
      <c r="J7" s="18">
        <v>73</v>
      </c>
      <c r="K7" s="18">
        <v>59</v>
      </c>
      <c r="L7" s="19">
        <f t="shared" si="1"/>
        <v>132</v>
      </c>
      <c r="M7" s="38" t="s">
        <v>78</v>
      </c>
      <c r="N7" s="18">
        <v>78</v>
      </c>
      <c r="O7" s="18">
        <v>83</v>
      </c>
      <c r="P7" s="19">
        <f t="shared" si="2"/>
        <v>161</v>
      </c>
      <c r="Q7" s="71">
        <f t="shared" si="3"/>
        <v>450</v>
      </c>
      <c r="R7" s="42">
        <f t="shared" si="4"/>
        <v>216</v>
      </c>
      <c r="S7" s="68">
        <f>RANK(Q7,Q5:Q24,0)</f>
        <v>3</v>
      </c>
    </row>
    <row r="8" spans="2:19" s="12" customFormat="1" ht="70.5" customHeight="1">
      <c r="B8" s="74">
        <v>4</v>
      </c>
      <c r="C8" s="40" t="s">
        <v>67</v>
      </c>
      <c r="D8" s="171">
        <v>1602187</v>
      </c>
      <c r="E8" s="38" t="s">
        <v>79</v>
      </c>
      <c r="F8" s="18">
        <v>73</v>
      </c>
      <c r="G8" s="18">
        <v>77</v>
      </c>
      <c r="H8" s="19">
        <f t="shared" si="0"/>
        <v>150</v>
      </c>
      <c r="I8" s="38" t="s">
        <v>80</v>
      </c>
      <c r="J8" s="18">
        <v>66</v>
      </c>
      <c r="K8" s="18">
        <v>67</v>
      </c>
      <c r="L8" s="19">
        <f t="shared" si="1"/>
        <v>133</v>
      </c>
      <c r="M8" s="38" t="s">
        <v>81</v>
      </c>
      <c r="N8" s="18">
        <v>83</v>
      </c>
      <c r="O8" s="18">
        <v>83</v>
      </c>
      <c r="P8" s="19">
        <f t="shared" si="2"/>
        <v>166</v>
      </c>
      <c r="Q8" s="71">
        <f t="shared" si="3"/>
        <v>449</v>
      </c>
      <c r="R8" s="42">
        <f t="shared" si="4"/>
        <v>227</v>
      </c>
      <c r="S8" s="68">
        <f>RANK(Q8,Q5:Q24,0)</f>
        <v>4</v>
      </c>
    </row>
    <row r="9" spans="2:19" s="12" customFormat="1" ht="70.5" customHeight="1">
      <c r="B9" s="74">
        <v>2</v>
      </c>
      <c r="C9" s="40" t="s">
        <v>65</v>
      </c>
      <c r="D9" s="171">
        <v>1660120</v>
      </c>
      <c r="E9" s="38" t="s">
        <v>75</v>
      </c>
      <c r="F9" s="18">
        <v>47</v>
      </c>
      <c r="G9" s="18">
        <v>49</v>
      </c>
      <c r="H9" s="19">
        <f t="shared" si="0"/>
        <v>96</v>
      </c>
      <c r="I9" s="38" t="s">
        <v>74</v>
      </c>
      <c r="J9" s="18">
        <v>71</v>
      </c>
      <c r="K9" s="18">
        <v>64</v>
      </c>
      <c r="L9" s="19">
        <f t="shared" si="1"/>
        <v>135</v>
      </c>
      <c r="M9" s="38" t="s">
        <v>73</v>
      </c>
      <c r="N9" s="18">
        <v>72</v>
      </c>
      <c r="O9" s="18">
        <v>76</v>
      </c>
      <c r="P9" s="19">
        <f t="shared" si="2"/>
        <v>148</v>
      </c>
      <c r="Q9" s="71">
        <f t="shared" si="3"/>
        <v>379</v>
      </c>
      <c r="R9" s="42">
        <f t="shared" si="4"/>
        <v>189</v>
      </c>
      <c r="S9" s="68">
        <f>RANK(Q9,Q5:Q24,0)</f>
        <v>5</v>
      </c>
    </row>
    <row r="10" spans="2:19" s="12" customFormat="1" ht="70.5" customHeight="1">
      <c r="B10" s="74">
        <v>1</v>
      </c>
      <c r="C10" s="40" t="s">
        <v>64</v>
      </c>
      <c r="D10" s="171">
        <v>1660071</v>
      </c>
      <c r="E10" s="38" t="s">
        <v>72</v>
      </c>
      <c r="F10" s="18">
        <v>54</v>
      </c>
      <c r="G10" s="18">
        <v>55</v>
      </c>
      <c r="H10" s="19">
        <f t="shared" si="0"/>
        <v>109</v>
      </c>
      <c r="I10" s="38" t="s">
        <v>95</v>
      </c>
      <c r="J10" s="18">
        <v>72</v>
      </c>
      <c r="K10" s="18">
        <v>62</v>
      </c>
      <c r="L10" s="19">
        <f t="shared" si="1"/>
        <v>134</v>
      </c>
      <c r="M10" s="38" t="s">
        <v>96</v>
      </c>
      <c r="N10" s="18">
        <v>61</v>
      </c>
      <c r="O10" s="18">
        <v>72</v>
      </c>
      <c r="P10" s="19">
        <f t="shared" si="2"/>
        <v>133</v>
      </c>
      <c r="Q10" s="71">
        <f t="shared" si="3"/>
        <v>376</v>
      </c>
      <c r="R10" s="42">
        <f t="shared" si="4"/>
        <v>189</v>
      </c>
      <c r="S10" s="68">
        <f>RANK(Q10,Q5:Q24,0)</f>
        <v>6</v>
      </c>
    </row>
    <row r="11" spans="2:19" s="12" customFormat="1" ht="70.5" customHeight="1">
      <c r="B11" s="74">
        <v>5</v>
      </c>
      <c r="C11" s="40" t="s">
        <v>68</v>
      </c>
      <c r="D11" s="171">
        <v>1660116</v>
      </c>
      <c r="E11" s="38" t="s">
        <v>82</v>
      </c>
      <c r="F11" s="18">
        <v>69</v>
      </c>
      <c r="G11" s="18">
        <v>53</v>
      </c>
      <c r="H11" s="19">
        <f t="shared" si="0"/>
        <v>122</v>
      </c>
      <c r="I11" s="38" t="s">
        <v>83</v>
      </c>
      <c r="J11" s="18">
        <v>49</v>
      </c>
      <c r="K11" s="18">
        <v>65</v>
      </c>
      <c r="L11" s="19">
        <f t="shared" si="1"/>
        <v>114</v>
      </c>
      <c r="M11" s="38" t="s">
        <v>84</v>
      </c>
      <c r="N11" s="18">
        <v>62</v>
      </c>
      <c r="O11" s="18">
        <v>73</v>
      </c>
      <c r="P11" s="19">
        <f t="shared" si="2"/>
        <v>135</v>
      </c>
      <c r="Q11" s="71">
        <f t="shared" si="3"/>
        <v>371</v>
      </c>
      <c r="R11" s="42">
        <f t="shared" si="4"/>
        <v>191</v>
      </c>
      <c r="S11" s="68">
        <f>RANK(Q11,Q5:Q24,0)</f>
        <v>7</v>
      </c>
    </row>
    <row r="12" spans="2:19" s="12" customFormat="1" ht="70.5" customHeight="1">
      <c r="B12" s="74">
        <v>8</v>
      </c>
      <c r="C12" s="40" t="s">
        <v>71</v>
      </c>
      <c r="D12" s="171">
        <v>1602004</v>
      </c>
      <c r="E12" s="38" t="s">
        <v>91</v>
      </c>
      <c r="F12" s="18">
        <v>67</v>
      </c>
      <c r="G12" s="18">
        <v>47</v>
      </c>
      <c r="H12" s="19">
        <f t="shared" si="0"/>
        <v>114</v>
      </c>
      <c r="I12" s="38" t="s">
        <v>92</v>
      </c>
      <c r="J12" s="18">
        <v>73</v>
      </c>
      <c r="K12" s="18">
        <v>80</v>
      </c>
      <c r="L12" s="19">
        <f t="shared" si="1"/>
        <v>153</v>
      </c>
      <c r="M12" s="38" t="s">
        <v>93</v>
      </c>
      <c r="N12" s="18">
        <v>35</v>
      </c>
      <c r="O12" s="18">
        <v>39</v>
      </c>
      <c r="P12" s="19">
        <f t="shared" si="2"/>
        <v>74</v>
      </c>
      <c r="Q12" s="71">
        <f t="shared" si="3"/>
        <v>341</v>
      </c>
      <c r="R12" s="42">
        <f t="shared" si="4"/>
        <v>166</v>
      </c>
      <c r="S12" s="68">
        <f>RANK(Q12,Q5:Q24,0)</f>
        <v>8</v>
      </c>
    </row>
    <row r="13" spans="2:19" s="12" customFormat="1" ht="70.5" customHeight="1">
      <c r="B13" s="74">
        <v>9</v>
      </c>
      <c r="C13" s="40"/>
      <c r="D13" s="171"/>
      <c r="E13" s="38"/>
      <c r="F13" s="18"/>
      <c r="G13" s="18"/>
      <c r="H13" s="19">
        <f t="shared" si="0"/>
        <v>0</v>
      </c>
      <c r="I13" s="38"/>
      <c r="J13" s="18"/>
      <c r="K13" s="18"/>
      <c r="L13" s="19">
        <f t="shared" si="1"/>
        <v>0</v>
      </c>
      <c r="M13" s="38"/>
      <c r="N13" s="18"/>
      <c r="O13" s="18"/>
      <c r="P13" s="19">
        <f t="shared" si="2"/>
        <v>0</v>
      </c>
      <c r="Q13" s="71">
        <f t="shared" si="3"/>
        <v>0</v>
      </c>
      <c r="R13" s="42">
        <f t="shared" si="4"/>
        <v>0</v>
      </c>
      <c r="S13" s="68">
        <f>RANK(Q13,Q5:Q24,0)</f>
        <v>9</v>
      </c>
    </row>
    <row r="14" spans="2:19" s="12" customFormat="1" ht="70.5" customHeight="1">
      <c r="B14" s="74">
        <v>10</v>
      </c>
      <c r="C14" s="40" t="s">
        <v>94</v>
      </c>
      <c r="D14" s="171" t="s">
        <v>94</v>
      </c>
      <c r="E14" s="38" t="s">
        <v>94</v>
      </c>
      <c r="F14" s="18"/>
      <c r="G14" s="18"/>
      <c r="H14" s="19">
        <f t="shared" si="0"/>
        <v>0</v>
      </c>
      <c r="I14" s="38" t="s">
        <v>94</v>
      </c>
      <c r="J14" s="18"/>
      <c r="K14" s="18"/>
      <c r="L14" s="19">
        <f t="shared" si="1"/>
        <v>0</v>
      </c>
      <c r="M14" s="38"/>
      <c r="N14" s="18"/>
      <c r="O14" s="18"/>
      <c r="P14" s="19">
        <f t="shared" si="2"/>
        <v>0</v>
      </c>
      <c r="Q14" s="71">
        <f t="shared" si="3"/>
        <v>0</v>
      </c>
      <c r="R14" s="42">
        <f t="shared" si="4"/>
        <v>0</v>
      </c>
      <c r="S14" s="68">
        <f>RANK(Q14,Q5:Q24,0)</f>
        <v>9</v>
      </c>
    </row>
    <row r="15" spans="2:19" s="12" customFormat="1" ht="70.5" customHeight="1">
      <c r="B15" s="74">
        <v>11</v>
      </c>
      <c r="C15" s="40"/>
      <c r="D15" s="171"/>
      <c r="E15" s="38"/>
      <c r="F15" s="18"/>
      <c r="G15" s="18"/>
      <c r="H15" s="19">
        <f t="shared" si="0"/>
        <v>0</v>
      </c>
      <c r="I15" s="38"/>
      <c r="J15" s="18"/>
      <c r="K15" s="18"/>
      <c r="L15" s="19">
        <f t="shared" si="1"/>
        <v>0</v>
      </c>
      <c r="M15" s="38"/>
      <c r="N15" s="18"/>
      <c r="O15" s="18"/>
      <c r="P15" s="19">
        <f t="shared" si="2"/>
        <v>0</v>
      </c>
      <c r="Q15" s="71">
        <f t="shared" si="3"/>
        <v>0</v>
      </c>
      <c r="R15" s="42">
        <f t="shared" si="4"/>
        <v>0</v>
      </c>
      <c r="S15" s="68">
        <f>RANK(Q15,Q5:Q24,0)</f>
        <v>9</v>
      </c>
    </row>
    <row r="16" spans="2:19" s="12" customFormat="1" ht="70.5" customHeight="1">
      <c r="B16" s="74">
        <v>12</v>
      </c>
      <c r="C16" s="40"/>
      <c r="D16" s="171"/>
      <c r="E16" s="38"/>
      <c r="F16" s="18"/>
      <c r="G16" s="18"/>
      <c r="H16" s="19">
        <f t="shared" si="0"/>
        <v>0</v>
      </c>
      <c r="I16" s="38"/>
      <c r="J16" s="18"/>
      <c r="K16" s="18"/>
      <c r="L16" s="19">
        <f t="shared" si="1"/>
        <v>0</v>
      </c>
      <c r="M16" s="38"/>
      <c r="N16" s="18"/>
      <c r="O16" s="18"/>
      <c r="P16" s="19">
        <f t="shared" si="2"/>
        <v>0</v>
      </c>
      <c r="Q16" s="71">
        <f t="shared" si="3"/>
        <v>0</v>
      </c>
      <c r="R16" s="42">
        <f t="shared" si="4"/>
        <v>0</v>
      </c>
      <c r="S16" s="68">
        <f>RANK(Q16,Q5:Q24,0)</f>
        <v>9</v>
      </c>
    </row>
    <row r="17" spans="2:19" s="12" customFormat="1" ht="70.5" customHeight="1">
      <c r="B17" s="74">
        <v>13</v>
      </c>
      <c r="C17" s="170"/>
      <c r="D17" s="171"/>
      <c r="E17" s="38"/>
      <c r="F17" s="18"/>
      <c r="G17" s="18"/>
      <c r="H17" s="19">
        <f t="shared" si="0"/>
        <v>0</v>
      </c>
      <c r="I17" s="38"/>
      <c r="J17" s="18"/>
      <c r="K17" s="18"/>
      <c r="L17" s="19">
        <f t="shared" si="1"/>
        <v>0</v>
      </c>
      <c r="M17" s="38"/>
      <c r="N17" s="18"/>
      <c r="O17" s="18"/>
      <c r="P17" s="19">
        <f t="shared" si="2"/>
        <v>0</v>
      </c>
      <c r="Q17" s="71">
        <f t="shared" si="3"/>
        <v>0</v>
      </c>
      <c r="R17" s="42">
        <f t="shared" si="4"/>
        <v>0</v>
      </c>
      <c r="S17" s="68">
        <f>RANK(Q17,Q5:Q24,0)</f>
        <v>9</v>
      </c>
    </row>
    <row r="18" spans="2:19" s="12" customFormat="1" ht="70.5" customHeight="1">
      <c r="B18" s="74">
        <v>14</v>
      </c>
      <c r="C18" s="40"/>
      <c r="D18" s="171"/>
      <c r="E18" s="38"/>
      <c r="F18" s="18"/>
      <c r="G18" s="18"/>
      <c r="H18" s="19">
        <f t="shared" si="0"/>
        <v>0</v>
      </c>
      <c r="I18" s="38"/>
      <c r="J18" s="18"/>
      <c r="K18" s="18"/>
      <c r="L18" s="19">
        <f t="shared" si="1"/>
        <v>0</v>
      </c>
      <c r="M18" s="38"/>
      <c r="N18" s="18"/>
      <c r="O18" s="18"/>
      <c r="P18" s="19">
        <f t="shared" si="2"/>
        <v>0</v>
      </c>
      <c r="Q18" s="71">
        <f t="shared" si="3"/>
        <v>0</v>
      </c>
      <c r="R18" s="42">
        <f t="shared" si="4"/>
        <v>0</v>
      </c>
      <c r="S18" s="68">
        <f>RANK(Q18,Q5:Q24,0)</f>
        <v>9</v>
      </c>
    </row>
    <row r="19" spans="2:19" s="12" customFormat="1" ht="70.5" customHeight="1">
      <c r="B19" s="74">
        <v>15</v>
      </c>
      <c r="C19" s="40"/>
      <c r="D19" s="171"/>
      <c r="E19" s="38"/>
      <c r="F19" s="18"/>
      <c r="G19" s="18"/>
      <c r="H19" s="19">
        <f t="shared" si="0"/>
        <v>0</v>
      </c>
      <c r="I19" s="38"/>
      <c r="J19" s="18"/>
      <c r="K19" s="18"/>
      <c r="L19" s="19">
        <f t="shared" si="1"/>
        <v>0</v>
      </c>
      <c r="M19" s="38"/>
      <c r="N19" s="18"/>
      <c r="O19" s="18"/>
      <c r="P19" s="19">
        <f t="shared" si="2"/>
        <v>0</v>
      </c>
      <c r="Q19" s="71">
        <f t="shared" si="3"/>
        <v>0</v>
      </c>
      <c r="R19" s="42">
        <f t="shared" si="4"/>
        <v>0</v>
      </c>
      <c r="S19" s="68">
        <f>RANK(Q19,Q5:Q24,0)</f>
        <v>9</v>
      </c>
    </row>
    <row r="20" spans="2:19" s="12" customFormat="1" ht="70.5" customHeight="1">
      <c r="B20" s="74">
        <v>16</v>
      </c>
      <c r="C20" s="40"/>
      <c r="D20" s="171"/>
      <c r="E20" s="38"/>
      <c r="F20" s="18"/>
      <c r="G20" s="18"/>
      <c r="H20" s="19">
        <f t="shared" si="0"/>
        <v>0</v>
      </c>
      <c r="I20" s="38"/>
      <c r="J20" s="18"/>
      <c r="K20" s="18"/>
      <c r="L20" s="19">
        <f t="shared" si="1"/>
        <v>0</v>
      </c>
      <c r="M20" s="38"/>
      <c r="N20" s="18"/>
      <c r="O20" s="18"/>
      <c r="P20" s="19">
        <f t="shared" si="2"/>
        <v>0</v>
      </c>
      <c r="Q20" s="71">
        <f t="shared" si="3"/>
        <v>0</v>
      </c>
      <c r="R20" s="42">
        <f t="shared" si="4"/>
        <v>0</v>
      </c>
      <c r="S20" s="68">
        <f>RANK(Q20,Q5:Q24,0)</f>
        <v>9</v>
      </c>
    </row>
    <row r="21" spans="2:19" s="12" customFormat="1" ht="70.5" customHeight="1">
      <c r="B21" s="74">
        <v>17</v>
      </c>
      <c r="C21" s="40"/>
      <c r="D21" s="171"/>
      <c r="E21" s="38"/>
      <c r="F21" s="18"/>
      <c r="G21" s="18"/>
      <c r="H21" s="19">
        <f t="shared" si="0"/>
        <v>0</v>
      </c>
      <c r="I21" s="38"/>
      <c r="J21" s="18"/>
      <c r="K21" s="18"/>
      <c r="L21" s="19">
        <f t="shared" si="1"/>
        <v>0</v>
      </c>
      <c r="M21" s="38"/>
      <c r="N21" s="18"/>
      <c r="O21" s="18"/>
      <c r="P21" s="19">
        <f t="shared" si="2"/>
        <v>0</v>
      </c>
      <c r="Q21" s="71">
        <f t="shared" si="3"/>
        <v>0</v>
      </c>
      <c r="R21" s="42">
        <f t="shared" si="4"/>
        <v>0</v>
      </c>
      <c r="S21" s="68">
        <f>RANK(Q21,Q5:Q24,0)</f>
        <v>9</v>
      </c>
    </row>
    <row r="22" spans="2:19" s="12" customFormat="1" ht="70.5" customHeight="1">
      <c r="B22" s="74">
        <v>18</v>
      </c>
      <c r="C22" s="40"/>
      <c r="D22" s="171"/>
      <c r="E22" s="38"/>
      <c r="F22" s="18"/>
      <c r="G22" s="18"/>
      <c r="H22" s="19">
        <f t="shared" si="0"/>
        <v>0</v>
      </c>
      <c r="I22" s="38"/>
      <c r="J22" s="18"/>
      <c r="K22" s="18"/>
      <c r="L22" s="19">
        <f t="shared" si="1"/>
        <v>0</v>
      </c>
      <c r="M22" s="38"/>
      <c r="N22" s="18"/>
      <c r="O22" s="18"/>
      <c r="P22" s="19">
        <f t="shared" si="2"/>
        <v>0</v>
      </c>
      <c r="Q22" s="71">
        <f t="shared" si="3"/>
        <v>0</v>
      </c>
      <c r="R22" s="42">
        <f t="shared" si="4"/>
        <v>0</v>
      </c>
      <c r="S22" s="68">
        <f>RANK(Q22,Q5:Q24,0)</f>
        <v>9</v>
      </c>
    </row>
    <row r="23" spans="2:19" s="12" customFormat="1" ht="70.5" customHeight="1">
      <c r="B23" s="74">
        <v>19</v>
      </c>
      <c r="C23" s="40"/>
      <c r="D23" s="171"/>
      <c r="E23" s="38"/>
      <c r="F23" s="18"/>
      <c r="G23" s="18"/>
      <c r="H23" s="19">
        <f t="shared" si="0"/>
        <v>0</v>
      </c>
      <c r="I23" s="8"/>
      <c r="J23" s="18"/>
      <c r="K23" s="18"/>
      <c r="L23" s="19">
        <f t="shared" si="1"/>
        <v>0</v>
      </c>
      <c r="M23" s="8"/>
      <c r="N23" s="18"/>
      <c r="O23" s="18"/>
      <c r="P23" s="19">
        <f t="shared" si="2"/>
        <v>0</v>
      </c>
      <c r="Q23" s="71">
        <f t="shared" si="3"/>
        <v>0</v>
      </c>
      <c r="R23" s="42">
        <f t="shared" si="4"/>
        <v>0</v>
      </c>
      <c r="S23" s="68">
        <f>RANK(Q23,Q5:Q24,0)</f>
        <v>9</v>
      </c>
    </row>
    <row r="24" spans="2:19" s="12" customFormat="1" ht="70.5" customHeight="1" thickBot="1">
      <c r="B24" s="75">
        <v>20</v>
      </c>
      <c r="C24" s="41"/>
      <c r="D24" s="172"/>
      <c r="E24" s="39"/>
      <c r="F24" s="20"/>
      <c r="G24" s="20"/>
      <c r="H24" s="21">
        <f t="shared" si="0"/>
        <v>0</v>
      </c>
      <c r="I24" s="9"/>
      <c r="J24" s="20"/>
      <c r="K24" s="20"/>
      <c r="L24" s="21">
        <f t="shared" si="1"/>
        <v>0</v>
      </c>
      <c r="M24" s="9"/>
      <c r="N24" s="20"/>
      <c r="O24" s="20"/>
      <c r="P24" s="21">
        <f t="shared" si="2"/>
        <v>0</v>
      </c>
      <c r="Q24" s="72">
        <f t="shared" si="3"/>
        <v>0</v>
      </c>
      <c r="R24" s="43">
        <f t="shared" si="4"/>
        <v>0</v>
      </c>
      <c r="S24" s="69">
        <f>RANK(Q24,Q5:Q24,0)</f>
        <v>9</v>
      </c>
    </row>
  </sheetData>
  <mergeCells count="14">
    <mergeCell ref="B1:S1"/>
    <mergeCell ref="B2:S2"/>
    <mergeCell ref="F3:G3"/>
    <mergeCell ref="J3:K3"/>
    <mergeCell ref="N3:O3"/>
    <mergeCell ref="S3:S4"/>
    <mergeCell ref="B3:B4"/>
    <mergeCell ref="H3:H4"/>
    <mergeCell ref="R3:R4"/>
    <mergeCell ref="C3:C4"/>
    <mergeCell ref="L3:L4"/>
    <mergeCell ref="P3:P4"/>
    <mergeCell ref="Q3:Q4"/>
    <mergeCell ref="D3:D4"/>
  </mergeCells>
  <conditionalFormatting sqref="F5:G24 I23:I24 J5:K24 M23:M24 N5:O24">
    <cfRule type="cellIs" priority="1" dxfId="0" operator="between" stopIfTrue="1">
      <formula>100</formula>
      <formula>100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2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6"/>
  <sheetViews>
    <sheetView showGridLines="0" zoomScaleSheetLayoutView="100" workbookViewId="0" topLeftCell="A1">
      <pane ySplit="2" topLeftCell="BM3" activePane="bottomLeft" state="frozen"/>
      <selection pane="topLeft" activeCell="J18" sqref="J18"/>
      <selection pane="bottomLeft" activeCell="J18" sqref="J18"/>
    </sheetView>
  </sheetViews>
  <sheetFormatPr defaultColWidth="11.00390625" defaultRowHeight="12.75" outlineLevelCol="1"/>
  <cols>
    <col min="1" max="1" width="6.875" style="1" customWidth="1"/>
    <col min="2" max="2" width="20.75390625" style="1" customWidth="1"/>
    <col min="3" max="5" width="8.75390625" style="1" customWidth="1"/>
    <col min="6" max="6" width="6.75390625" style="1" customWidth="1"/>
    <col min="7" max="7" width="20.75390625" style="1" hidden="1" customWidth="1" outlineLevel="1"/>
    <col min="8" max="11" width="6.75390625" style="1" hidden="1" customWidth="1" outlineLevel="1"/>
    <col min="12" max="12" width="20.75390625" style="1" hidden="1" customWidth="1" outlineLevel="1"/>
    <col min="13" max="15" width="6.75390625" style="1" hidden="1" customWidth="1" outlineLevel="1"/>
    <col min="16" max="16" width="6.75390625" style="1" customWidth="1" collapsed="1"/>
    <col min="17" max="17" width="22.125" style="1" customWidth="1"/>
    <col min="18" max="20" width="8.75390625" style="1" customWidth="1"/>
    <col min="21" max="16384" width="6.875" style="1" customWidth="1"/>
  </cols>
  <sheetData>
    <row r="1" spans="1:22" ht="39.75" customHeight="1">
      <c r="A1" s="44"/>
      <c r="B1" s="217" t="str">
        <f>CONCATENATE(INFO!B9,"    ",INFO!B12)</f>
        <v>CARABINE    PICARDIE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44"/>
      <c r="V1" s="44"/>
    </row>
    <row r="2" spans="1:22" ht="60" customHeight="1">
      <c r="A2" s="44"/>
      <c r="B2" s="218" t="s">
        <v>22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44"/>
      <c r="V2" s="44"/>
    </row>
    <row r="3" spans="1:22" ht="4.5" customHeight="1" thickBot="1">
      <c r="A3" s="44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44"/>
      <c r="V3" s="44"/>
    </row>
    <row r="4" spans="1:21" s="96" customFormat="1" ht="24.75" customHeight="1" thickBot="1">
      <c r="A4" s="95"/>
      <c r="B4" s="94" t="s">
        <v>1</v>
      </c>
      <c r="C4" s="188" t="str">
        <f>'M Q'!C5</f>
        <v>TIR ROYEN</v>
      </c>
      <c r="D4" s="189"/>
      <c r="E4" s="146">
        <f>'M Q'!Q5</f>
        <v>468</v>
      </c>
      <c r="F4" s="150"/>
      <c r="G4" s="94">
        <f>IF(INFO!B12="","16e MQ","")</f>
      </c>
      <c r="H4" s="188">
        <f>IF(INFO!B12="",'M Q'!C20,"")</f>
      </c>
      <c r="I4" s="189"/>
      <c r="J4" s="146">
        <f>IF(INFO!B12="",'M Q'!Q20,"")</f>
      </c>
      <c r="K4" s="150"/>
      <c r="L4" s="94">
        <f>IF(INFO!B12="","9e MQ","")</f>
      </c>
      <c r="M4" s="188">
        <f>IF(INFO!B12="",'M Q'!C13,"")</f>
      </c>
      <c r="N4" s="189"/>
      <c r="O4" s="146">
        <f>IF(INFO!B12="",'M Q'!Q13,"")</f>
      </c>
      <c r="P4" s="95"/>
      <c r="Q4" s="94" t="str">
        <f>IF(INFO!B10&gt;7,"8e MQ","")</f>
        <v>8e MQ</v>
      </c>
      <c r="R4" s="188" t="str">
        <f>IF(INFO!B10&gt;7,'M Q'!C12,"")</f>
        <v>VOUËL CONDREN</v>
      </c>
      <c r="S4" s="189"/>
      <c r="T4" s="146">
        <f>IF(INFO!B10&gt;7,'M Q'!Q12,"")</f>
        <v>341</v>
      </c>
      <c r="U4" s="95"/>
    </row>
    <row r="5" spans="1:21" s="96" customFormat="1" ht="24.75" customHeight="1" thickBot="1">
      <c r="A5" s="93"/>
      <c r="B5" s="94" t="s">
        <v>37</v>
      </c>
      <c r="C5" s="85" t="s">
        <v>38</v>
      </c>
      <c r="D5" s="86" t="s">
        <v>39</v>
      </c>
      <c r="E5" s="94" t="s">
        <v>28</v>
      </c>
      <c r="F5" s="152"/>
      <c r="G5" s="94" t="s">
        <v>37</v>
      </c>
      <c r="H5" s="85" t="s">
        <v>38</v>
      </c>
      <c r="I5" s="86" t="s">
        <v>39</v>
      </c>
      <c r="J5" s="94" t="s">
        <v>28</v>
      </c>
      <c r="K5" s="152"/>
      <c r="L5" s="94" t="s">
        <v>37</v>
      </c>
      <c r="M5" s="85" t="s">
        <v>38</v>
      </c>
      <c r="N5" s="86" t="s">
        <v>39</v>
      </c>
      <c r="O5" s="94" t="s">
        <v>28</v>
      </c>
      <c r="P5" s="95"/>
      <c r="Q5" s="94" t="s">
        <v>37</v>
      </c>
      <c r="R5" s="85" t="s">
        <v>38</v>
      </c>
      <c r="S5" s="86" t="s">
        <v>39</v>
      </c>
      <c r="T5" s="94" t="s">
        <v>28</v>
      </c>
      <c r="U5" s="95"/>
    </row>
    <row r="6" spans="1:21" s="96" customFormat="1" ht="24.75" customHeight="1">
      <c r="A6" s="93"/>
      <c r="B6" s="97" t="str">
        <f>'M Q'!E5</f>
        <v>PAJACZKOWSKI Anthony</v>
      </c>
      <c r="C6" s="98">
        <f>'M Q'!F5</f>
        <v>77</v>
      </c>
      <c r="D6" s="99">
        <f>'M Q'!G5</f>
        <v>78</v>
      </c>
      <c r="E6" s="100">
        <f>SUM(C6:D6)</f>
        <v>155</v>
      </c>
      <c r="F6" s="150"/>
      <c r="G6" s="97">
        <f>IF(INFO!B12="",'M Q'!E20,"")</f>
      </c>
      <c r="H6" s="98">
        <f>IF(INFO!B12="",'M Q'!F20,"")</f>
      </c>
      <c r="I6" s="99">
        <f>IF(INFO!B12="",'M Q'!G20,"")</f>
      </c>
      <c r="J6" s="100">
        <f>IF(INFO!B12="",SUM(H6:I6),"")</f>
      </c>
      <c r="K6" s="150"/>
      <c r="L6" s="97">
        <f>IF(INFO!B12="",'M Q'!E13,"")</f>
      </c>
      <c r="M6" s="98">
        <f>IF(INFO!B12="",'M Q'!F13,"")</f>
      </c>
      <c r="N6" s="99">
        <f>IF(INFO!B12="",'M Q'!G13,"")</f>
      </c>
      <c r="O6" s="100">
        <f>IF(INFO!B12="",SUM(M6:N6),"")</f>
      </c>
      <c r="P6" s="95"/>
      <c r="Q6" s="97" t="str">
        <f>IF(INFO!B10&gt;7,'M Q'!E12,"")</f>
        <v>HERBULOT Lucas</v>
      </c>
      <c r="R6" s="98">
        <f>IF(INFO!B10&gt;7,'M Q'!F12,"")</f>
        <v>67</v>
      </c>
      <c r="S6" s="99">
        <f>IF(INFO!B10&gt;7,'M Q'!G12,"")</f>
        <v>47</v>
      </c>
      <c r="T6" s="100">
        <f>IF(INFO!B10&gt;7,SUM(R6:S6),"")</f>
        <v>114</v>
      </c>
      <c r="U6" s="95"/>
    </row>
    <row r="7" spans="1:21" s="96" customFormat="1" ht="24.75" customHeight="1">
      <c r="A7" s="93"/>
      <c r="B7" s="101" t="str">
        <f>'M Q'!I5</f>
        <v>DESACHY Lucas </v>
      </c>
      <c r="C7" s="102">
        <f>'M Q'!J5</f>
        <v>77</v>
      </c>
      <c r="D7" s="103">
        <f>'M Q'!K5</f>
        <v>71</v>
      </c>
      <c r="E7" s="104">
        <f>SUM(C7:D7)</f>
        <v>148</v>
      </c>
      <c r="F7" s="150"/>
      <c r="G7" s="101">
        <f>IF(INFO!B12="",'M Q'!I20,"")</f>
      </c>
      <c r="H7" s="102">
        <f>IF(INFO!B12="",'M Q'!J20,"")</f>
      </c>
      <c r="I7" s="103">
        <f>IF(INFO!B12="",'M Q'!K20,"")</f>
      </c>
      <c r="J7" s="104">
        <f>IF(INFO!B12="",SUM(H7:I7),"")</f>
      </c>
      <c r="K7" s="150"/>
      <c r="L7" s="101">
        <f>IF(INFO!B12="",'M Q'!I13,"")</f>
      </c>
      <c r="M7" s="102">
        <f>IF(INFO!B12="",'M Q'!J13,"")</f>
      </c>
      <c r="N7" s="103">
        <f>IF(INFO!B12="",'M Q'!K13,"")</f>
      </c>
      <c r="O7" s="104">
        <f>IF(INFO!B12="",SUM(M7:N7),"")</f>
      </c>
      <c r="P7" s="95"/>
      <c r="Q7" s="101" t="str">
        <f>IF(INFO!B10&gt;7,'M Q'!I12,"")</f>
        <v>HERBULOT Martin</v>
      </c>
      <c r="R7" s="102">
        <f>IF(INFO!B10&gt;7,'M Q'!J12,"")</f>
        <v>73</v>
      </c>
      <c r="S7" s="103">
        <f>IF(INFO!B10&gt;7,'M Q'!K12,"")</f>
        <v>80</v>
      </c>
      <c r="T7" s="104">
        <f>IF(INFO!B10&gt;7,SUM(R7:S7),"")</f>
        <v>153</v>
      </c>
      <c r="U7" s="95"/>
    </row>
    <row r="8" spans="1:21" s="96" customFormat="1" ht="24.75" customHeight="1" thickBot="1">
      <c r="A8" s="93"/>
      <c r="B8" s="105" t="str">
        <f>'M Q'!M5</f>
        <v>FERNANDES Geoffrey</v>
      </c>
      <c r="C8" s="106">
        <f>'M Q'!N5</f>
        <v>89</v>
      </c>
      <c r="D8" s="107">
        <f>'M Q'!O5</f>
        <v>76</v>
      </c>
      <c r="E8" s="108">
        <f>SUM(C8:D8)</f>
        <v>165</v>
      </c>
      <c r="F8" s="150"/>
      <c r="G8" s="105">
        <f>IF(INFO!B12="",'M Q'!M20,"")</f>
      </c>
      <c r="H8" s="106">
        <f>IF(INFO!B12="",'M Q'!N20,"")</f>
      </c>
      <c r="I8" s="107">
        <f>IF(INFO!B12="",'M Q'!O20,"")</f>
      </c>
      <c r="J8" s="108">
        <f>IF(INFO!B12="",SUM(H8:I8),"")</f>
      </c>
      <c r="K8" s="150"/>
      <c r="L8" s="105">
        <f>IF(INFO!B12="",'M Q'!M13,"")</f>
      </c>
      <c r="M8" s="106">
        <f>IF(INFO!B12="",'M Q'!N13,"")</f>
      </c>
      <c r="N8" s="107">
        <f>IF(INFO!B12="",'M Q'!O13,"")</f>
      </c>
      <c r="O8" s="108">
        <f>IF(INFO!B12="",SUM(M8:N8),"")</f>
      </c>
      <c r="P8" s="95"/>
      <c r="Q8" s="105" t="str">
        <f>IF(INFO!B10&gt;7,'M Q'!M12,"")</f>
        <v>MELANCHON Guilhem</v>
      </c>
      <c r="R8" s="106">
        <f>IF(INFO!B10&gt;7,'M Q'!N12,"")</f>
        <v>35</v>
      </c>
      <c r="S8" s="107">
        <f>IF(INFO!B10&gt;7,'M Q'!O12,"")</f>
        <v>39</v>
      </c>
      <c r="T8" s="108">
        <f>IF(INFO!B10&gt;7,SUM(R8:S8),"")</f>
        <v>74</v>
      </c>
      <c r="U8" s="95"/>
    </row>
    <row r="9" spans="1:21" s="96" customFormat="1" ht="24.75" customHeight="1" thickBot="1">
      <c r="A9" s="109"/>
      <c r="B9" s="110"/>
      <c r="C9" s="95"/>
      <c r="D9" s="95"/>
      <c r="E9" s="110"/>
      <c r="F9" s="110"/>
      <c r="G9" s="110"/>
      <c r="H9" s="95"/>
      <c r="I9" s="95"/>
      <c r="J9" s="110"/>
      <c r="K9" s="110"/>
      <c r="L9" s="119"/>
      <c r="M9" s="151"/>
      <c r="N9" s="151"/>
      <c r="O9" s="119"/>
      <c r="P9" s="95"/>
      <c r="U9" s="95"/>
    </row>
    <row r="10" spans="1:21" s="96" customFormat="1" ht="24.75" customHeight="1" thickBot="1">
      <c r="A10" s="109"/>
      <c r="B10" s="94" t="s">
        <v>2</v>
      </c>
      <c r="C10" s="188" t="str">
        <f>'M Q'!C6</f>
        <v>SAINT-QUENTIN</v>
      </c>
      <c r="D10" s="189"/>
      <c r="E10" s="146">
        <f>'M Q'!Q6</f>
        <v>467</v>
      </c>
      <c r="F10" s="150"/>
      <c r="G10" s="94">
        <f>IF(INFO!B12="","15e MQ","")</f>
      </c>
      <c r="H10" s="188">
        <f>IF(INFO!B12="",'M Q'!C19,"")</f>
      </c>
      <c r="I10" s="189"/>
      <c r="J10" s="146">
        <f>IF(INFO!B12="",'M Q'!Q19,"")</f>
      </c>
      <c r="K10" s="150"/>
      <c r="L10" s="94">
        <f>IF(INFO!B12="","10e MQ","")</f>
      </c>
      <c r="M10" s="188">
        <f>IF(INFO!B12="",'M Q'!C14,"")</f>
      </c>
      <c r="N10" s="189"/>
      <c r="O10" s="146">
        <f>IF(INFO!B12="",'M Q'!Q14,"")</f>
      </c>
      <c r="P10" s="95"/>
      <c r="Q10" s="94" t="str">
        <f>IF(INFO!B10&gt;6,"7e MQ","")</f>
        <v>7e MQ</v>
      </c>
      <c r="R10" s="188" t="str">
        <f>IF(INFO!B10&gt;6,'M Q'!C11,"")</f>
        <v>LE RALLIEMENT</v>
      </c>
      <c r="S10" s="189"/>
      <c r="T10" s="146">
        <f>IF(INFO!B10&gt;6,'M Q'!Q11,"")</f>
        <v>371</v>
      </c>
      <c r="U10" s="95"/>
    </row>
    <row r="11" spans="1:21" s="96" customFormat="1" ht="24.75" customHeight="1" thickBot="1">
      <c r="A11" s="93"/>
      <c r="B11" s="94" t="s">
        <v>37</v>
      </c>
      <c r="C11" s="85" t="s">
        <v>38</v>
      </c>
      <c r="D11" s="86" t="s">
        <v>39</v>
      </c>
      <c r="E11" s="94" t="s">
        <v>28</v>
      </c>
      <c r="F11" s="152"/>
      <c r="G11" s="94" t="s">
        <v>37</v>
      </c>
      <c r="H11" s="85" t="s">
        <v>38</v>
      </c>
      <c r="I11" s="86" t="s">
        <v>39</v>
      </c>
      <c r="J11" s="94" t="s">
        <v>28</v>
      </c>
      <c r="K11" s="152"/>
      <c r="L11" s="94" t="s">
        <v>37</v>
      </c>
      <c r="M11" s="85" t="s">
        <v>38</v>
      </c>
      <c r="N11" s="86" t="s">
        <v>39</v>
      </c>
      <c r="O11" s="94" t="s">
        <v>28</v>
      </c>
      <c r="P11" s="95"/>
      <c r="Q11" s="94" t="s">
        <v>37</v>
      </c>
      <c r="R11" s="85" t="s">
        <v>38</v>
      </c>
      <c r="S11" s="86" t="s">
        <v>39</v>
      </c>
      <c r="T11" s="94" t="s">
        <v>28</v>
      </c>
      <c r="U11" s="95"/>
    </row>
    <row r="12" spans="1:21" s="96" customFormat="1" ht="24.75" customHeight="1">
      <c r="A12" s="93"/>
      <c r="B12" s="97" t="str">
        <f>'M Q'!E6</f>
        <v>ROGER Clément</v>
      </c>
      <c r="C12" s="98">
        <f>'M Q'!F6</f>
        <v>87</v>
      </c>
      <c r="D12" s="99">
        <f>'M Q'!G6</f>
        <v>70</v>
      </c>
      <c r="E12" s="100">
        <f>SUM(C12:D12)</f>
        <v>157</v>
      </c>
      <c r="F12" s="150"/>
      <c r="G12" s="97">
        <f>IF(INFO!B12="",'M Q'!E19,"")</f>
      </c>
      <c r="H12" s="98">
        <f>IF(INFO!B12="",'M Q'!F19,"")</f>
      </c>
      <c r="I12" s="99">
        <f>IF(INFO!B12="",'M Q'!G19,"")</f>
      </c>
      <c r="J12" s="100">
        <f>IF(INFO!B12="",SUM(H12:I12),"")</f>
      </c>
      <c r="K12" s="150"/>
      <c r="L12" s="97">
        <f>IF(INFO!B12="",'M Q'!E14,"")</f>
      </c>
      <c r="M12" s="98">
        <f>IF(INFO!B12="",'M Q'!F14,"")</f>
      </c>
      <c r="N12" s="99">
        <f>IF(INFO!B12="",'M Q'!G14,"")</f>
      </c>
      <c r="O12" s="100">
        <f>IF(INFO!B12="",SUM(M12:N12),"")</f>
      </c>
      <c r="P12" s="95"/>
      <c r="Q12" s="97" t="str">
        <f>IF(INFO!B10&gt;6,'M Q'!E11,"")</f>
        <v>JURIENS Guillaume</v>
      </c>
      <c r="R12" s="98">
        <f>IF(INFO!B10&gt;6,'M Q'!F11,"")</f>
        <v>69</v>
      </c>
      <c r="S12" s="99">
        <f>IF(INFO!B10&gt;6,'M Q'!G11,"")</f>
        <v>53</v>
      </c>
      <c r="T12" s="100">
        <f>IF(INFO!B10&gt;6,SUM(R12:S12),"")</f>
        <v>122</v>
      </c>
      <c r="U12" s="95"/>
    </row>
    <row r="13" spans="1:21" s="96" customFormat="1" ht="24.75" customHeight="1">
      <c r="A13" s="93"/>
      <c r="B13" s="101" t="str">
        <f>'M Q'!I6</f>
        <v>VIGNERON Alexy</v>
      </c>
      <c r="C13" s="102">
        <f>'M Q'!J6</f>
        <v>81</v>
      </c>
      <c r="D13" s="103">
        <f>'M Q'!K6</f>
        <v>61</v>
      </c>
      <c r="E13" s="104">
        <f>SUM(C13:D13)</f>
        <v>142</v>
      </c>
      <c r="F13" s="150"/>
      <c r="G13" s="101">
        <f>IF(INFO!B12="",'M Q'!I19,"")</f>
      </c>
      <c r="H13" s="102">
        <f>IF(INFO!B12="",'M Q'!J19,"")</f>
      </c>
      <c r="I13" s="103">
        <f>IF(INFO!B12="",'M Q'!K19,"")</f>
      </c>
      <c r="J13" s="104">
        <f>IF(INFO!B12="",SUM(H13:I13),"")</f>
      </c>
      <c r="K13" s="150"/>
      <c r="L13" s="101">
        <f>IF(INFO!B12="",'M Q'!I14,"")</f>
      </c>
      <c r="M13" s="102">
        <f>IF(INFO!B12="",'M Q'!J14,"")</f>
      </c>
      <c r="N13" s="103">
        <f>IF(INFO!B12="",'M Q'!K14,"")</f>
      </c>
      <c r="O13" s="104">
        <f>IF(INFO!B12="",SUM(M13:N13),"")</f>
      </c>
      <c r="P13" s="95"/>
      <c r="Q13" s="101" t="str">
        <f>IF(INFO!B10&gt;6,'M Q'!I11,"")</f>
        <v>SAUVAGE Paul</v>
      </c>
      <c r="R13" s="102">
        <f>IF(INFO!B10&gt;6,'M Q'!J11,"")</f>
        <v>49</v>
      </c>
      <c r="S13" s="103">
        <f>IF(INFO!B10&gt;6,'M Q'!K11,"")</f>
        <v>65</v>
      </c>
      <c r="T13" s="104">
        <f>IF(INFO!B10&gt;6,SUM(R13:S13),"")</f>
        <v>114</v>
      </c>
      <c r="U13" s="95"/>
    </row>
    <row r="14" spans="1:21" s="96" customFormat="1" ht="24.75" customHeight="1" thickBot="1">
      <c r="A14" s="93"/>
      <c r="B14" s="105" t="str">
        <f>'M Q'!M6</f>
        <v>DAUTRÊME Marie</v>
      </c>
      <c r="C14" s="106">
        <f>'M Q'!N6</f>
        <v>81</v>
      </c>
      <c r="D14" s="107">
        <f>'M Q'!O6</f>
        <v>87</v>
      </c>
      <c r="E14" s="108">
        <f>SUM(C14:D14)</f>
        <v>168</v>
      </c>
      <c r="F14" s="150"/>
      <c r="G14" s="105">
        <f>IF(INFO!B12="",'M Q'!M19,"")</f>
      </c>
      <c r="H14" s="106">
        <f>IF(INFO!B12="",'M Q'!N19,"")</f>
      </c>
      <c r="I14" s="107">
        <f>IF(INFO!B12="",'M Q'!O19,"")</f>
      </c>
      <c r="J14" s="108">
        <f>IF(INFO!B12="",SUM(H14:I14),"")</f>
      </c>
      <c r="K14" s="150"/>
      <c r="L14" s="105">
        <f>IF(INFO!B12="",'M Q'!M14,"")</f>
      </c>
      <c r="M14" s="106">
        <f>IF(INFO!B12="",'M Q'!N14,"")</f>
      </c>
      <c r="N14" s="107">
        <f>IF(INFO!B12="",'M Q'!O14,"")</f>
      </c>
      <c r="O14" s="108">
        <f>IF(INFO!B12="",SUM(M14:N14),"")</f>
      </c>
      <c r="P14" s="95"/>
      <c r="Q14" s="105" t="str">
        <f>IF(INFO!B10&gt;6,'M Q'!M11,"")</f>
        <v>SHA William</v>
      </c>
      <c r="R14" s="106">
        <f>IF(INFO!B10&gt;6,'M Q'!N11,"")</f>
        <v>62</v>
      </c>
      <c r="S14" s="107">
        <f>IF(INFO!B10&gt;6,'M Q'!O11,"")</f>
        <v>73</v>
      </c>
      <c r="T14" s="108">
        <f>IF(INFO!B10&gt;6,SUM(R14:S14),"")</f>
        <v>135</v>
      </c>
      <c r="U14" s="95"/>
    </row>
    <row r="15" spans="1:21" s="96" customFormat="1" ht="24.75" customHeight="1" thickBot="1">
      <c r="A15" s="109"/>
      <c r="B15" s="110"/>
      <c r="C15" s="95"/>
      <c r="D15" s="95"/>
      <c r="E15" s="110"/>
      <c r="F15" s="110"/>
      <c r="G15" s="110"/>
      <c r="H15" s="95"/>
      <c r="I15" s="95"/>
      <c r="J15" s="110"/>
      <c r="K15" s="110"/>
      <c r="L15" s="119"/>
      <c r="M15" s="151"/>
      <c r="N15" s="151"/>
      <c r="O15" s="119"/>
      <c r="P15" s="95"/>
      <c r="U15" s="95"/>
    </row>
    <row r="16" spans="1:21" s="96" customFormat="1" ht="24.75" customHeight="1" thickBot="1">
      <c r="A16" s="109"/>
      <c r="B16" s="94" t="str">
        <f>IF(INFO!B10&gt;2,"3e MQ","")</f>
        <v>3e MQ</v>
      </c>
      <c r="C16" s="188" t="str">
        <f>IF(INFO!B10&gt;2,'M Q'!C7,"")</f>
        <v>LA POUDRIERE</v>
      </c>
      <c r="D16" s="189"/>
      <c r="E16" s="146">
        <f>IF(INFO!B10&gt;2,'M Q'!Q7,"")</f>
        <v>450</v>
      </c>
      <c r="F16" s="150"/>
      <c r="G16" s="94">
        <f>IF(INFO!B12="","14e MQ","")</f>
      </c>
      <c r="H16" s="188">
        <f>IF(INFO!B12="",'M Q'!C18,"")</f>
      </c>
      <c r="I16" s="189"/>
      <c r="J16" s="146">
        <f>IF(INFO!B12="",'M Q'!Q18,"")</f>
      </c>
      <c r="K16" s="150"/>
      <c r="L16" s="94">
        <f>IF(INFO!B12="","11e MQ","")</f>
      </c>
      <c r="M16" s="188">
        <f>IF(INFO!B12="",'M Q'!C15,"")</f>
      </c>
      <c r="N16" s="189"/>
      <c r="O16" s="146">
        <f>IF(INFO!B12="",'M Q'!Q15,"")</f>
      </c>
      <c r="P16" s="95"/>
      <c r="Q16" s="94" t="str">
        <f>IF(INFO!B10&gt;5,"6e MQ","")</f>
        <v>6e MQ</v>
      </c>
      <c r="R16" s="188" t="str">
        <f>IF(INFO!B10&gt;5,'M Q'!C10,"")</f>
        <v>CUVILLY</v>
      </c>
      <c r="S16" s="189"/>
      <c r="T16" s="146">
        <f>IF(INFO!B10&gt;5,'M Q'!Q10,"")</f>
        <v>376</v>
      </c>
      <c r="U16" s="95"/>
    </row>
    <row r="17" spans="1:21" s="96" customFormat="1" ht="24.75" customHeight="1" thickBot="1">
      <c r="A17" s="93"/>
      <c r="B17" s="94" t="s">
        <v>37</v>
      </c>
      <c r="C17" s="85" t="s">
        <v>38</v>
      </c>
      <c r="D17" s="86" t="s">
        <v>39</v>
      </c>
      <c r="E17" s="94" t="s">
        <v>28</v>
      </c>
      <c r="F17" s="152"/>
      <c r="G17" s="94" t="s">
        <v>37</v>
      </c>
      <c r="H17" s="85" t="s">
        <v>38</v>
      </c>
      <c r="I17" s="86" t="s">
        <v>39</v>
      </c>
      <c r="J17" s="94" t="s">
        <v>28</v>
      </c>
      <c r="K17" s="152"/>
      <c r="L17" s="94" t="s">
        <v>37</v>
      </c>
      <c r="M17" s="85" t="s">
        <v>38</v>
      </c>
      <c r="N17" s="86" t="s">
        <v>39</v>
      </c>
      <c r="O17" s="94" t="s">
        <v>28</v>
      </c>
      <c r="P17" s="95"/>
      <c r="Q17" s="94" t="s">
        <v>37</v>
      </c>
      <c r="R17" s="85" t="s">
        <v>38</v>
      </c>
      <c r="S17" s="86" t="s">
        <v>39</v>
      </c>
      <c r="T17" s="94" t="s">
        <v>28</v>
      </c>
      <c r="U17" s="95"/>
    </row>
    <row r="18" spans="1:21" s="96" customFormat="1" ht="24.75" customHeight="1">
      <c r="A18" s="93"/>
      <c r="B18" s="97" t="str">
        <f>IF(INFO!B10&gt;2,'M Q'!E7,"")</f>
        <v>DECLERCQ Mathilde</v>
      </c>
      <c r="C18" s="98">
        <f>IF(INFO!B10&gt;2,'M Q'!F7,"")</f>
        <v>83</v>
      </c>
      <c r="D18" s="99">
        <f>IF(INFO!B10&gt;2,'M Q'!G7,"")</f>
        <v>74</v>
      </c>
      <c r="E18" s="100">
        <f>IF(INFO!B10&gt;2,SUM(C18:D18),"")</f>
        <v>157</v>
      </c>
      <c r="F18" s="150"/>
      <c r="G18" s="97">
        <f>IF(INFO!B12="",'M Q'!E18,"")</f>
      </c>
      <c r="H18" s="98">
        <f>IF(INFO!B12="",'M Q'!F18,"")</f>
      </c>
      <c r="I18" s="99">
        <f>IF(INFO!B12="",'M Q'!G18,"")</f>
      </c>
      <c r="J18" s="100">
        <f>IF(INFO!B12="",SUM(H18:I18),"")</f>
      </c>
      <c r="K18" s="150"/>
      <c r="L18" s="97">
        <f>IF(INFO!B12="",'M Q'!E15,"")</f>
      </c>
      <c r="M18" s="98">
        <f>IF(INFO!B12="",'M Q'!F15,"")</f>
      </c>
      <c r="N18" s="99">
        <f>IF(INFO!B12="",'M Q'!G15,"")</f>
      </c>
      <c r="O18" s="100">
        <f>IF(INFO!B12="",SUM(M18:N18),"")</f>
      </c>
      <c r="P18" s="95"/>
      <c r="Q18" s="97" t="str">
        <f>IF(INFO!B10&gt;5,'M Q'!E10,"")</f>
        <v>BIBAUT Clément</v>
      </c>
      <c r="R18" s="98">
        <f>IF(INFO!B10&gt;5,'M Q'!F10,"")</f>
        <v>54</v>
      </c>
      <c r="S18" s="99">
        <f>IF(INFO!B10&gt;5,'M Q'!G10,"")</f>
        <v>55</v>
      </c>
      <c r="T18" s="100">
        <f>IF(INFO!B10&gt;5,SUM(R18:S18),"")</f>
        <v>109</v>
      </c>
      <c r="U18" s="95"/>
    </row>
    <row r="19" spans="1:21" s="96" customFormat="1" ht="24.75" customHeight="1">
      <c r="A19" s="93"/>
      <c r="B19" s="101" t="str">
        <f>IF(INFO!B10&gt;2,'M Q'!I7,"")</f>
        <v>DECLERCQ Aline</v>
      </c>
      <c r="C19" s="102">
        <f>IF(INFO!B10&gt;2,'M Q'!J7,"")</f>
        <v>73</v>
      </c>
      <c r="D19" s="103">
        <f>IF(INFO!B10&gt;2,'M Q'!K7,"")</f>
        <v>59</v>
      </c>
      <c r="E19" s="104">
        <f>IF(INFO!B10&gt;2,SUM(C19:D19),"")</f>
        <v>132</v>
      </c>
      <c r="F19" s="150"/>
      <c r="G19" s="101">
        <f>IF(INFO!B12="",'M Q'!I18,"")</f>
      </c>
      <c r="H19" s="102">
        <f>IF(INFO!B12="",'M Q'!J18,"")</f>
      </c>
      <c r="I19" s="103">
        <f>IF(INFO!B12="",'M Q'!K18,"")</f>
      </c>
      <c r="J19" s="104">
        <f>IF(INFO!B12="",SUM(H19:I19),"")</f>
      </c>
      <c r="K19" s="150"/>
      <c r="L19" s="101">
        <f>IF(INFO!B12="",'M Q'!I15,"")</f>
      </c>
      <c r="M19" s="102">
        <f>IF(INFO!B12="",'M Q'!J15,"")</f>
      </c>
      <c r="N19" s="103">
        <f>IF(INFO!B12="",'M Q'!K15,"")</f>
      </c>
      <c r="O19" s="104">
        <f>IF(INFO!B12="",SUM(M19:N19),"")</f>
      </c>
      <c r="P19" s="95"/>
      <c r="Q19" s="101" t="str">
        <f>IF(INFO!B10&gt;5,'M Q'!I10,"")</f>
        <v>LECONTE BERTRAND</v>
      </c>
      <c r="R19" s="102">
        <f>IF(INFO!B10&gt;5,'M Q'!J10,"")</f>
        <v>72</v>
      </c>
      <c r="S19" s="103">
        <f>IF(INFO!B10&gt;5,'M Q'!K10,"")</f>
        <v>62</v>
      </c>
      <c r="T19" s="104">
        <f>IF(INFO!B10&gt;5,SUM(R19:S19),"")</f>
        <v>134</v>
      </c>
      <c r="U19" s="95"/>
    </row>
    <row r="20" spans="1:21" s="96" customFormat="1" ht="24.75" customHeight="1" thickBot="1">
      <c r="A20" s="93"/>
      <c r="B20" s="105" t="str">
        <f>IF(INFO!B10&gt;2,'M Q'!M7,"")</f>
        <v>BERTON Thomas</v>
      </c>
      <c r="C20" s="106">
        <f>IF(INFO!B10&gt;2,'M Q'!N7,"")</f>
        <v>78</v>
      </c>
      <c r="D20" s="107">
        <f>IF(INFO!B10&gt;2,'M Q'!O7,"")</f>
        <v>83</v>
      </c>
      <c r="E20" s="108">
        <f>IF(INFO!B10&gt;2,SUM(C20:D20),"")</f>
        <v>161</v>
      </c>
      <c r="F20" s="150"/>
      <c r="G20" s="105">
        <f>IF(INFO!B12="",'M Q'!M18,"")</f>
      </c>
      <c r="H20" s="106">
        <f>IF(INFO!B12="",'M Q'!N18,"")</f>
      </c>
      <c r="I20" s="107">
        <f>IF(INFO!B12="",'M Q'!O18,"")</f>
      </c>
      <c r="J20" s="108">
        <f>IF(INFO!B12="",SUM(H20:I20),"")</f>
      </c>
      <c r="K20" s="150"/>
      <c r="L20" s="105">
        <f>IF(INFO!B12="",'M Q'!M15,"")</f>
      </c>
      <c r="M20" s="106">
        <f>IF(INFO!B12="",'M Q'!N15,"")</f>
      </c>
      <c r="N20" s="107">
        <f>IF(INFO!B12="",'M Q'!O15,"")</f>
      </c>
      <c r="O20" s="108">
        <f>IF(INFO!B12="",SUM(M20:N20),"")</f>
      </c>
      <c r="P20" s="95"/>
      <c r="Q20" s="105" t="str">
        <f>IF(INFO!B10&gt;5,'M Q'!M10,"")</f>
        <v>JEAN Lucas</v>
      </c>
      <c r="R20" s="106">
        <f>IF(INFO!B10&gt;5,'M Q'!N10,"")</f>
        <v>61</v>
      </c>
      <c r="S20" s="107">
        <f>IF(INFO!B10&gt;5,'M Q'!O10,"")</f>
        <v>72</v>
      </c>
      <c r="T20" s="108">
        <f>IF(INFO!B10&gt;5,SUM(R20:S20),"")</f>
        <v>133</v>
      </c>
      <c r="U20" s="95"/>
    </row>
    <row r="21" spans="1:21" s="96" customFormat="1" ht="24.75" customHeight="1" thickBot="1">
      <c r="A21" s="109"/>
      <c r="B21" s="110"/>
      <c r="C21" s="95"/>
      <c r="D21" s="95"/>
      <c r="E21" s="110"/>
      <c r="F21" s="110"/>
      <c r="G21" s="110"/>
      <c r="H21" s="95"/>
      <c r="I21" s="95"/>
      <c r="J21" s="110"/>
      <c r="K21" s="110"/>
      <c r="L21" s="119"/>
      <c r="M21" s="151"/>
      <c r="N21" s="151"/>
      <c r="O21" s="119"/>
      <c r="P21" s="95"/>
      <c r="U21" s="95"/>
    </row>
    <row r="22" spans="1:21" s="96" customFormat="1" ht="24.75" customHeight="1" thickBot="1">
      <c r="A22" s="109"/>
      <c r="B22" s="94" t="str">
        <f>IF(INFO!B10&gt;3,"4e MQ","")</f>
        <v>4e MQ</v>
      </c>
      <c r="C22" s="188" t="str">
        <f>IF(INFO!B10&gt;3,'M Q'!C8,"")</f>
        <v>LAON</v>
      </c>
      <c r="D22" s="189"/>
      <c r="E22" s="146">
        <f>IF(INFO!B10&gt;3,'M Q'!Q8,"")</f>
        <v>449</v>
      </c>
      <c r="F22" s="150"/>
      <c r="G22" s="94">
        <f>IF(INFO!B12="","13e MQ","")</f>
      </c>
      <c r="H22" s="188">
        <f>IF(INFO!B12="",'M Q'!C17,"")</f>
      </c>
      <c r="I22" s="189"/>
      <c r="J22" s="146">
        <f>IF(INFO!B12="",'M Q'!Q17,"")</f>
      </c>
      <c r="K22" s="150"/>
      <c r="L22" s="94">
        <f>IF(INFO!B12="","12e MQ","")</f>
      </c>
      <c r="M22" s="188">
        <f>IF(INFO!B12="",'M Q'!C16,"")</f>
      </c>
      <c r="N22" s="189"/>
      <c r="O22" s="146">
        <f>IF(INFO!B12="",'M Q'!Q16,"")</f>
      </c>
      <c r="P22" s="95"/>
      <c r="Q22" s="94" t="str">
        <f>IF(INFO!B10&gt;4,"5e MQ","")</f>
        <v>5e MQ</v>
      </c>
      <c r="R22" s="188" t="str">
        <f>IF(INFO!B10&gt;4,'M Q'!C9,"")</f>
        <v>GOUVIEUX</v>
      </c>
      <c r="S22" s="189"/>
      <c r="T22" s="146">
        <f>IF(INFO!B10&gt;4,'M Q'!Q9,"")</f>
        <v>379</v>
      </c>
      <c r="U22" s="95"/>
    </row>
    <row r="23" spans="1:21" s="96" customFormat="1" ht="24.75" customHeight="1" thickBot="1">
      <c r="A23" s="93"/>
      <c r="B23" s="94" t="s">
        <v>37</v>
      </c>
      <c r="C23" s="85" t="s">
        <v>38</v>
      </c>
      <c r="D23" s="86" t="s">
        <v>39</v>
      </c>
      <c r="E23" s="94" t="s">
        <v>28</v>
      </c>
      <c r="F23" s="152"/>
      <c r="G23" s="94" t="s">
        <v>37</v>
      </c>
      <c r="H23" s="85" t="s">
        <v>38</v>
      </c>
      <c r="I23" s="86" t="s">
        <v>39</v>
      </c>
      <c r="J23" s="94" t="s">
        <v>28</v>
      </c>
      <c r="K23" s="152"/>
      <c r="L23" s="94" t="s">
        <v>37</v>
      </c>
      <c r="M23" s="85" t="s">
        <v>38</v>
      </c>
      <c r="N23" s="86" t="s">
        <v>39</v>
      </c>
      <c r="O23" s="94" t="s">
        <v>28</v>
      </c>
      <c r="P23" s="95"/>
      <c r="Q23" s="94" t="s">
        <v>37</v>
      </c>
      <c r="R23" s="85" t="s">
        <v>38</v>
      </c>
      <c r="S23" s="86" t="s">
        <v>39</v>
      </c>
      <c r="T23" s="94" t="s">
        <v>28</v>
      </c>
      <c r="U23" s="95"/>
    </row>
    <row r="24" spans="1:21" s="96" customFormat="1" ht="24.75" customHeight="1">
      <c r="A24" s="93"/>
      <c r="B24" s="97" t="str">
        <f>IF(INFO!B10&gt;3,'M Q'!E8,"")</f>
        <v>LEVEQUE Lisa</v>
      </c>
      <c r="C24" s="98">
        <f>IF(INFO!B10&gt;3,'M Q'!F8,"")</f>
        <v>73</v>
      </c>
      <c r="D24" s="99">
        <f>IF(INFO!B10&gt;3,'M Q'!G8,"")</f>
        <v>77</v>
      </c>
      <c r="E24" s="100">
        <f>IF(INFO!B10&gt;3,SUM(C24:D24),"")</f>
        <v>150</v>
      </c>
      <c r="F24" s="150"/>
      <c r="G24" s="97">
        <f>IF(INFO!B12="",'M Q'!E17,"")</f>
      </c>
      <c r="H24" s="98">
        <f>IF(INFO!B12="",'M Q'!F17,"")</f>
      </c>
      <c r="I24" s="99">
        <f>IF(INFO!B12="",'M Q'!G17,"")</f>
      </c>
      <c r="J24" s="100">
        <f>IF(INFO!B12="",SUM(H24:I24),"")</f>
      </c>
      <c r="K24" s="150"/>
      <c r="L24" s="97">
        <f>IF(INFO!B12="",'M Q'!E16,"")</f>
      </c>
      <c r="M24" s="98">
        <f>IF(INFO!B12="",'M Q'!F16,"")</f>
      </c>
      <c r="N24" s="99">
        <f>IF(INFO!B12="",'M Q'!G16,"")</f>
      </c>
      <c r="O24" s="100">
        <f>IF(INFO!B12="",SUM(M24:N24),"")</f>
      </c>
      <c r="P24" s="95"/>
      <c r="Q24" s="97" t="str">
        <f>IF(INFO!B10&gt;4,'M Q'!E9,"")</f>
        <v>JANVIER Kiton</v>
      </c>
      <c r="R24" s="98">
        <f>IF(INFO!B10&gt;4,'M Q'!F9,"")</f>
        <v>47</v>
      </c>
      <c r="S24" s="99">
        <f>IF(INFO!B10&gt;4,'M Q'!G9,"")</f>
        <v>49</v>
      </c>
      <c r="T24" s="100">
        <f>IF(INFO!B10&gt;4,SUM(R24:S24),"")</f>
        <v>96</v>
      </c>
      <c r="U24" s="95"/>
    </row>
    <row r="25" spans="1:21" s="96" customFormat="1" ht="24.75" customHeight="1">
      <c r="A25" s="93"/>
      <c r="B25" s="101" t="str">
        <f>IF(INFO!B10&gt;3,'M Q'!I8,"")</f>
        <v>WATTIER Sullivan</v>
      </c>
      <c r="C25" s="102">
        <f>IF(INFO!B10&gt;3,'M Q'!J8,"")</f>
        <v>66</v>
      </c>
      <c r="D25" s="103">
        <f>IF(INFO!B10&gt;3,'M Q'!K8,"")</f>
        <v>67</v>
      </c>
      <c r="E25" s="104">
        <f>IF(INFO!B10&gt;3,SUM(C25:D25),"")</f>
        <v>133</v>
      </c>
      <c r="F25" s="150"/>
      <c r="G25" s="101">
        <f>IF(INFO!B12="",'M Q'!I17,"")</f>
      </c>
      <c r="H25" s="102">
        <f>IF(INFO!B12="",'M Q'!J17,"")</f>
      </c>
      <c r="I25" s="103">
        <f>IF(INFO!B12="",'M Q'!K17,"")</f>
      </c>
      <c r="J25" s="104">
        <f>IF(INFO!B12="",SUM(H25:I25),"")</f>
      </c>
      <c r="K25" s="150"/>
      <c r="L25" s="101">
        <f>IF(INFO!B12="",'M Q'!I16,"")</f>
      </c>
      <c r="M25" s="102">
        <f>IF(INFO!B12="",'M Q'!J16,"")</f>
      </c>
      <c r="N25" s="103">
        <f>IF(INFO!B12="",'M Q'!K16,"")</f>
      </c>
      <c r="O25" s="104">
        <f>IF(INFO!B12="",SUM(M25:N25),"")</f>
      </c>
      <c r="P25" s="95"/>
      <c r="Q25" s="101" t="str">
        <f>IF(INFO!B10&gt;4,'M Q'!I9,"")</f>
        <v>PERPETTE Tiphanie</v>
      </c>
      <c r="R25" s="102">
        <f>IF(INFO!B10&gt;4,'M Q'!J9,"")</f>
        <v>71</v>
      </c>
      <c r="S25" s="103">
        <f>IF(INFO!B10&gt;4,'M Q'!K9,"")</f>
        <v>64</v>
      </c>
      <c r="T25" s="104">
        <f>IF(INFO!B10&gt;4,SUM(R25:S25),"")</f>
        <v>135</v>
      </c>
      <c r="U25" s="95"/>
    </row>
    <row r="26" spans="1:21" s="96" customFormat="1" ht="24.75" customHeight="1" thickBot="1">
      <c r="A26" s="93"/>
      <c r="B26" s="105" t="str">
        <f>IF(INFO!B10&gt;3,'M Q'!M8,"")</f>
        <v>BASQUIN Céline</v>
      </c>
      <c r="C26" s="106">
        <f>IF(INFO!B10&gt;3,'M Q'!N8,"")</f>
        <v>83</v>
      </c>
      <c r="D26" s="107">
        <f>IF(INFO!B10&gt;3,'M Q'!O8,"")</f>
        <v>83</v>
      </c>
      <c r="E26" s="108">
        <f>IF(INFO!B10&gt;3,SUM(C26:D26),"")</f>
        <v>166</v>
      </c>
      <c r="F26" s="150"/>
      <c r="G26" s="105">
        <f>IF(INFO!B12="",'M Q'!M17,"")</f>
      </c>
      <c r="H26" s="106">
        <f>IF(INFO!B12="",'M Q'!N17,"")</f>
      </c>
      <c r="I26" s="107">
        <f>IF(INFO!B12="",'M Q'!O17,"")</f>
      </c>
      <c r="J26" s="108">
        <f>IF(INFO!B12="",SUM(H26:I26),"")</f>
      </c>
      <c r="K26" s="150"/>
      <c r="L26" s="105">
        <f>IF(INFO!B12="",'M Q'!M16,"")</f>
      </c>
      <c r="M26" s="106">
        <f>IF(INFO!B12="",'M Q'!N16,"")</f>
      </c>
      <c r="N26" s="107">
        <f>IF(INFO!B12="",'M Q'!O16,"")</f>
      </c>
      <c r="O26" s="108">
        <f>IF(INFO!B12="",SUM(M26:N26),"")</f>
      </c>
      <c r="P26" s="95"/>
      <c r="Q26" s="105" t="str">
        <f>IF(INFO!B10&gt;4,'M Q'!M9,"")</f>
        <v>MEUNIER Alexandre</v>
      </c>
      <c r="R26" s="106">
        <f>IF(INFO!B10&gt;4,'M Q'!N9,"")</f>
        <v>72</v>
      </c>
      <c r="S26" s="107">
        <f>IF(INFO!B10&gt;4,'M Q'!O9,"")</f>
        <v>76</v>
      </c>
      <c r="T26" s="108">
        <f>IF(INFO!B10&gt;4,SUM(R26:S26),"")</f>
        <v>148</v>
      </c>
      <c r="U26" s="95"/>
    </row>
    <row r="27" s="96" customFormat="1" ht="16.5" customHeight="1"/>
  </sheetData>
  <mergeCells count="18">
    <mergeCell ref="R10:S10"/>
    <mergeCell ref="H10:I10"/>
    <mergeCell ref="R4:S4"/>
    <mergeCell ref="H4:I4"/>
    <mergeCell ref="R22:S22"/>
    <mergeCell ref="H22:I22"/>
    <mergeCell ref="R16:S16"/>
    <mergeCell ref="H16:I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</mergeCells>
  <printOptions horizontalCentered="1" verticalCentered="1"/>
  <pageMargins left="0" right="0" top="0" bottom="0" header="0.1968503937007874" footer="0.1968503937007874"/>
  <pageSetup fitToHeight="1" fitToWidth="1" orientation="portrait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3"/>
  <sheetViews>
    <sheetView showGridLines="0" tabSelected="1" zoomScale="50" zoomScaleNormal="50" zoomScaleSheetLayoutView="75" workbookViewId="0" topLeftCell="A1">
      <pane ySplit="3" topLeftCell="BM77" activePane="bottomLeft" state="frozen"/>
      <selection pane="topLeft" activeCell="J18" sqref="J18"/>
      <selection pane="bottomLeft" activeCell="J121" sqref="J121"/>
    </sheetView>
  </sheetViews>
  <sheetFormatPr defaultColWidth="11.00390625" defaultRowHeight="27.75" customHeight="1" outlineLevelRow="2"/>
  <cols>
    <col min="1" max="1" width="8.125" style="87" customWidth="1"/>
    <col min="2" max="2" width="10.75390625" style="87" customWidth="1"/>
    <col min="3" max="4" width="8.125" style="87" customWidth="1"/>
    <col min="5" max="5" width="6.75390625" style="87" customWidth="1"/>
    <col min="6" max="6" width="1.75390625" style="87" customWidth="1"/>
    <col min="7" max="8" width="8.125" style="87" customWidth="1"/>
    <col min="9" max="9" width="18.00390625" style="87" customWidth="1"/>
    <col min="10" max="11" width="8.125" style="87" customWidth="1"/>
    <col min="12" max="12" width="18.00390625" style="87" customWidth="1"/>
    <col min="13" max="13" width="8.125" style="87" customWidth="1"/>
    <col min="14" max="14" width="12.875" style="87" customWidth="1"/>
    <col min="15" max="16" width="6.75390625" style="87" customWidth="1"/>
    <col min="17" max="18" width="8.125" style="87" customWidth="1"/>
    <col min="19" max="19" width="10.75390625" style="87" customWidth="1"/>
    <col min="20" max="16384" width="8.125" style="87" customWidth="1"/>
  </cols>
  <sheetData>
    <row r="1" ht="49.5" customHeight="1"/>
    <row r="2" spans="1:20" ht="60" customHeight="1">
      <c r="A2" s="220" t="str">
        <f>INFO!B9</f>
        <v>CARABINE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ht="24" customHeight="1"/>
    <row r="4" spans="1:20" ht="60" customHeight="1" hidden="1" outlineLevel="1">
      <c r="A4" s="220" t="s">
        <v>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5" spans="2:19" ht="30" customHeight="1" hidden="1" outlineLevel="1" thickBo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2:21" s="121" customFormat="1" ht="27.75" customHeight="1" hidden="1" outlineLevel="1" thickBot="1">
      <c r="B6" s="221" t="str">
        <f>'Clb Q'!C4</f>
        <v>TIR ROYEN</v>
      </c>
      <c r="C6" s="222"/>
      <c r="D6" s="223"/>
      <c r="E6" s="244" t="s">
        <v>12</v>
      </c>
      <c r="F6" s="245"/>
      <c r="G6" s="224">
        <f>'Clb Q'!H4</f>
      </c>
      <c r="H6" s="225"/>
      <c r="I6" s="226"/>
      <c r="J6" s="123"/>
      <c r="K6" s="123"/>
      <c r="L6" s="221" t="str">
        <f>'Clb Q'!R22</f>
        <v>GOUVIEUX</v>
      </c>
      <c r="M6" s="222"/>
      <c r="N6" s="223"/>
      <c r="O6" s="244" t="s">
        <v>12</v>
      </c>
      <c r="P6" s="245"/>
      <c r="Q6" s="224">
        <f>'Clb Q'!M22</f>
      </c>
      <c r="R6" s="225"/>
      <c r="S6" s="226"/>
      <c r="U6" s="125"/>
    </row>
    <row r="7" spans="2:21" s="119" customFormat="1" ht="19.5" customHeight="1" hidden="1" outlineLevel="2">
      <c r="B7" s="241" t="str">
        <f>'Clb Q'!B6</f>
        <v>PAJACZKOWSKI Anthony</v>
      </c>
      <c r="C7" s="242"/>
      <c r="D7" s="243"/>
      <c r="E7" s="111">
        <v>3</v>
      </c>
      <c r="F7" s="112">
        <v>4</v>
      </c>
      <c r="G7" s="238">
        <f>'Clb Q'!G6</f>
      </c>
      <c r="H7" s="239"/>
      <c r="I7" s="240"/>
      <c r="J7" s="120"/>
      <c r="K7" s="120"/>
      <c r="L7" s="241" t="str">
        <f>'Clb Q'!Q24</f>
        <v>JANVIER Kiton</v>
      </c>
      <c r="M7" s="242"/>
      <c r="N7" s="243"/>
      <c r="O7" s="111">
        <v>23</v>
      </c>
      <c r="P7" s="112">
        <v>24</v>
      </c>
      <c r="Q7" s="238">
        <f>'Clb Q'!L24</f>
      </c>
      <c r="R7" s="239"/>
      <c r="S7" s="240"/>
      <c r="U7" s="126"/>
    </row>
    <row r="8" spans="2:21" s="119" customFormat="1" ht="19.5" customHeight="1" hidden="1" outlineLevel="2">
      <c r="B8" s="241" t="str">
        <f>'Clb Q'!B7</f>
        <v>DESACHY Lucas </v>
      </c>
      <c r="C8" s="242"/>
      <c r="D8" s="243"/>
      <c r="E8" s="111">
        <v>5</v>
      </c>
      <c r="F8" s="112">
        <v>6</v>
      </c>
      <c r="G8" s="238">
        <f>'Clb Q'!G7</f>
      </c>
      <c r="H8" s="239"/>
      <c r="I8" s="240"/>
      <c r="J8" s="120"/>
      <c r="K8" s="120"/>
      <c r="L8" s="241" t="str">
        <f>'Clb Q'!Q25</f>
        <v>PERPETTE Tiphanie</v>
      </c>
      <c r="M8" s="242"/>
      <c r="N8" s="243"/>
      <c r="O8" s="111">
        <v>25</v>
      </c>
      <c r="P8" s="113">
        <v>26</v>
      </c>
      <c r="Q8" s="238">
        <f>'Clb Q'!L25</f>
      </c>
      <c r="R8" s="239"/>
      <c r="S8" s="240"/>
      <c r="U8" s="126"/>
    </row>
    <row r="9" spans="2:21" s="119" customFormat="1" ht="19.5" customHeight="1" hidden="1" outlineLevel="2" thickBot="1">
      <c r="B9" s="241" t="str">
        <f>'Clb Q'!B8</f>
        <v>FERNANDES Geoffrey</v>
      </c>
      <c r="C9" s="242"/>
      <c r="D9" s="243"/>
      <c r="E9" s="111">
        <v>7</v>
      </c>
      <c r="F9" s="112">
        <v>8</v>
      </c>
      <c r="G9" s="238">
        <f>'Clb Q'!G8</f>
      </c>
      <c r="H9" s="239"/>
      <c r="I9" s="240"/>
      <c r="J9" s="120"/>
      <c r="K9" s="120"/>
      <c r="L9" s="241" t="str">
        <f>'Clb Q'!Q26</f>
        <v>MEUNIER Alexandre</v>
      </c>
      <c r="M9" s="242"/>
      <c r="N9" s="243"/>
      <c r="O9" s="111">
        <v>27</v>
      </c>
      <c r="P9" s="113">
        <v>28</v>
      </c>
      <c r="Q9" s="238">
        <f>'Clb Q'!L26</f>
      </c>
      <c r="R9" s="239"/>
      <c r="S9" s="240"/>
      <c r="U9" s="126"/>
    </row>
    <row r="10" spans="1:22" ht="15" customHeight="1" hidden="1" outlineLevel="1">
      <c r="A10" s="91">
        <f>IF(D10="","",IF(D10&gt;1,1,0))</f>
      </c>
      <c r="B10" s="228">
        <f>IF(D10="","",SUM(A10:A14))</f>
      </c>
      <c r="C10" s="236"/>
      <c r="D10" s="128"/>
      <c r="E10" s="257"/>
      <c r="F10" s="258"/>
      <c r="G10" s="128"/>
      <c r="H10" s="227">
        <f>IF(G10="","",SUM(J10:J14))</f>
      </c>
      <c r="I10" s="228"/>
      <c r="J10" s="124">
        <f>IF(G10="","",IF(G10&gt;1,1,0))</f>
      </c>
      <c r="K10" s="127">
        <f>IF(N10="","",IF(N10&gt;1,1,0))</f>
      </c>
      <c r="L10" s="228">
        <f>IF(N10="","",SUM(K10:K14))</f>
      </c>
      <c r="M10" s="236"/>
      <c r="N10" s="128"/>
      <c r="O10" s="246"/>
      <c r="P10" s="247"/>
      <c r="Q10" s="128"/>
      <c r="R10" s="227">
        <f>IF(Q10="","",SUM(T10:T14))</f>
      </c>
      <c r="S10" s="228"/>
      <c r="T10" s="124">
        <f>IF(Q10="","",IF(Q10&gt;1,1,0))</f>
      </c>
      <c r="U10" s="92"/>
      <c r="V10" s="91"/>
    </row>
    <row r="11" spans="1:22" ht="15" customHeight="1" hidden="1" outlineLevel="1">
      <c r="A11" s="91">
        <f>IF(D11="","",IF(D11&gt;1,1,0))</f>
      </c>
      <c r="B11" s="230"/>
      <c r="C11" s="237"/>
      <c r="D11" s="129"/>
      <c r="E11" s="259"/>
      <c r="F11" s="260"/>
      <c r="G11" s="129"/>
      <c r="H11" s="229"/>
      <c r="I11" s="230"/>
      <c r="J11" s="124">
        <f>IF(G11="","",IF(G11&gt;1,1,0))</f>
      </c>
      <c r="K11" s="127">
        <f>IF(N11="","",IF(N11&gt;1,1,0))</f>
      </c>
      <c r="L11" s="230"/>
      <c r="M11" s="237"/>
      <c r="N11" s="129"/>
      <c r="O11" s="231"/>
      <c r="P11" s="232"/>
      <c r="Q11" s="129"/>
      <c r="R11" s="229"/>
      <c r="S11" s="230"/>
      <c r="T11" s="124">
        <f>IF(Q11="","",IF(Q11&gt;1,1,0))</f>
      </c>
      <c r="U11" s="92"/>
      <c r="V11" s="91"/>
    </row>
    <row r="12" spans="1:22" ht="15" customHeight="1" hidden="1" outlineLevel="1">
      <c r="A12" s="91">
        <f>IF(D12="","",IF(D12&gt;1,1,0))</f>
      </c>
      <c r="B12" s="230"/>
      <c r="C12" s="237"/>
      <c r="D12" s="129"/>
      <c r="E12" s="259"/>
      <c r="F12" s="260"/>
      <c r="G12" s="129"/>
      <c r="H12" s="229"/>
      <c r="I12" s="230"/>
      <c r="J12" s="124">
        <f>IF(G12="","",IF(G12&gt;1,1,0))</f>
      </c>
      <c r="K12" s="127">
        <f>IF(N12="","",IF(N12&gt;1,1,0))</f>
      </c>
      <c r="L12" s="230"/>
      <c r="M12" s="237"/>
      <c r="N12" s="129"/>
      <c r="O12" s="231"/>
      <c r="P12" s="232"/>
      <c r="Q12" s="129"/>
      <c r="R12" s="229"/>
      <c r="S12" s="230"/>
      <c r="T12" s="124">
        <f>IF(Q12="","",IF(Q12&gt;1,1,0))</f>
      </c>
      <c r="U12" s="92"/>
      <c r="V12" s="91"/>
    </row>
    <row r="13" spans="1:22" ht="15" customHeight="1" hidden="1" outlineLevel="1">
      <c r="A13" s="91">
        <f>IF(D13="","",IF(D13&gt;1,1,0))</f>
      </c>
      <c r="B13" s="230"/>
      <c r="C13" s="237"/>
      <c r="D13" s="129"/>
      <c r="E13" s="259"/>
      <c r="F13" s="260"/>
      <c r="G13" s="129"/>
      <c r="H13" s="229"/>
      <c r="I13" s="230"/>
      <c r="J13" s="124">
        <f>IF(G13="","",IF(G13&gt;1,1,0))</f>
      </c>
      <c r="K13" s="127">
        <f>IF(N13="","",IF(N13&gt;1,1,0))</f>
      </c>
      <c r="L13" s="230"/>
      <c r="M13" s="237"/>
      <c r="N13" s="129"/>
      <c r="O13" s="231"/>
      <c r="P13" s="232"/>
      <c r="Q13" s="129"/>
      <c r="R13" s="229"/>
      <c r="S13" s="230"/>
      <c r="T13" s="124">
        <f>IF(Q13="","",IF(Q13&gt;1,1,0))</f>
      </c>
      <c r="U13" s="92"/>
      <c r="V13" s="91"/>
    </row>
    <row r="14" spans="1:22" ht="15" customHeight="1" hidden="1" outlineLevel="1" thickBot="1">
      <c r="A14" s="91">
        <f>IF(D14="","",IF(D14&gt;1,1,0))</f>
      </c>
      <c r="B14" s="230"/>
      <c r="C14" s="237"/>
      <c r="D14" s="130"/>
      <c r="E14" s="259"/>
      <c r="F14" s="260"/>
      <c r="G14" s="130"/>
      <c r="H14" s="229"/>
      <c r="I14" s="230"/>
      <c r="J14" s="124">
        <f>IF(G14="","",IF(G14&gt;1,1,0))</f>
      </c>
      <c r="K14" s="127">
        <f>IF(N14="","",IF(N14&gt;1,1,0))</f>
      </c>
      <c r="L14" s="230"/>
      <c r="M14" s="237"/>
      <c r="N14" s="130"/>
      <c r="O14" s="231"/>
      <c r="P14" s="232"/>
      <c r="Q14" s="130"/>
      <c r="R14" s="229"/>
      <c r="S14" s="230"/>
      <c r="T14" s="124">
        <f>IF(Q14="","",IF(Q14&gt;1,1,0))</f>
      </c>
      <c r="U14" s="92"/>
      <c r="V14" s="91"/>
    </row>
    <row r="15" spans="2:21" ht="15" customHeight="1" hidden="1" outlineLevel="1">
      <c r="B15" s="92"/>
      <c r="C15" s="92"/>
      <c r="D15" s="92"/>
      <c r="E15" s="92"/>
      <c r="F15" s="92"/>
      <c r="G15" s="92"/>
      <c r="H15" s="92"/>
      <c r="I15" s="92"/>
      <c r="J15" s="90"/>
      <c r="K15" s="90"/>
      <c r="L15" s="92"/>
      <c r="M15" s="92"/>
      <c r="N15" s="92"/>
      <c r="O15" s="92"/>
      <c r="P15" s="92"/>
      <c r="Q15" s="92"/>
      <c r="R15" s="92"/>
      <c r="S15" s="92"/>
      <c r="U15" s="92"/>
    </row>
    <row r="16" spans="10:21" ht="15.75" customHeight="1" hidden="1" outlineLevel="1" thickBot="1">
      <c r="J16" s="90"/>
      <c r="K16" s="90"/>
      <c r="U16" s="92"/>
    </row>
    <row r="17" spans="2:21" s="121" customFormat="1" ht="27.75" customHeight="1" hidden="1" outlineLevel="1" thickBot="1">
      <c r="B17" s="254">
        <f>'Clb Q'!M4</f>
      </c>
      <c r="C17" s="255"/>
      <c r="D17" s="256"/>
      <c r="E17" s="244" t="s">
        <v>12</v>
      </c>
      <c r="F17" s="245"/>
      <c r="G17" s="251" t="str">
        <f>'Clb Q'!R4</f>
        <v>VOUËL CONDREN</v>
      </c>
      <c r="H17" s="252"/>
      <c r="I17" s="253"/>
      <c r="J17" s="123"/>
      <c r="K17" s="123"/>
      <c r="L17" s="254">
        <f>'Clb Q'!H22</f>
      </c>
      <c r="M17" s="255"/>
      <c r="N17" s="256"/>
      <c r="O17" s="244" t="s">
        <v>12</v>
      </c>
      <c r="P17" s="245"/>
      <c r="Q17" s="251" t="str">
        <f>'Clb Q'!C22</f>
        <v>LAON</v>
      </c>
      <c r="R17" s="252"/>
      <c r="S17" s="253"/>
      <c r="U17" s="125"/>
    </row>
    <row r="18" spans="2:21" s="119" customFormat="1" ht="19.5" customHeight="1" hidden="1" outlineLevel="2">
      <c r="B18" s="248">
        <f>'Clb Q'!L6</f>
      </c>
      <c r="C18" s="249"/>
      <c r="D18" s="250"/>
      <c r="E18" s="114">
        <v>13</v>
      </c>
      <c r="F18" s="115">
        <v>14</v>
      </c>
      <c r="G18" s="233" t="str">
        <f>'Clb Q'!Q6</f>
        <v>HERBULOT Lucas</v>
      </c>
      <c r="H18" s="234"/>
      <c r="I18" s="235"/>
      <c r="J18" s="120"/>
      <c r="K18" s="120"/>
      <c r="L18" s="248">
        <f>'Clb Q'!G24</f>
      </c>
      <c r="M18" s="249"/>
      <c r="N18" s="250"/>
      <c r="O18" s="114">
        <v>33</v>
      </c>
      <c r="P18" s="115">
        <v>34</v>
      </c>
      <c r="Q18" s="233" t="str">
        <f>'Clb Q'!B24</f>
        <v>LEVEQUE Lisa</v>
      </c>
      <c r="R18" s="234"/>
      <c r="S18" s="235"/>
      <c r="U18" s="126"/>
    </row>
    <row r="19" spans="2:21" s="119" customFormat="1" ht="19.5" customHeight="1" hidden="1" outlineLevel="2">
      <c r="B19" s="248">
        <f>'Clb Q'!L7</f>
      </c>
      <c r="C19" s="249"/>
      <c r="D19" s="250"/>
      <c r="E19" s="114">
        <v>15</v>
      </c>
      <c r="F19" s="115">
        <v>16</v>
      </c>
      <c r="G19" s="233" t="str">
        <f>'Clb Q'!Q7</f>
        <v>HERBULOT Martin</v>
      </c>
      <c r="H19" s="234"/>
      <c r="I19" s="235"/>
      <c r="J19" s="120"/>
      <c r="K19" s="120"/>
      <c r="L19" s="248">
        <f>'Clb Q'!G25</f>
      </c>
      <c r="M19" s="249"/>
      <c r="N19" s="250"/>
      <c r="O19" s="114">
        <v>35</v>
      </c>
      <c r="P19" s="116">
        <v>36</v>
      </c>
      <c r="Q19" s="233" t="str">
        <f>'Clb Q'!B25</f>
        <v>WATTIER Sullivan</v>
      </c>
      <c r="R19" s="234"/>
      <c r="S19" s="235"/>
      <c r="U19" s="126"/>
    </row>
    <row r="20" spans="2:21" s="119" customFormat="1" ht="19.5" customHeight="1" hidden="1" outlineLevel="2" thickBot="1">
      <c r="B20" s="248">
        <f>'Clb Q'!L8</f>
      </c>
      <c r="C20" s="249"/>
      <c r="D20" s="250"/>
      <c r="E20" s="114">
        <v>17</v>
      </c>
      <c r="F20" s="115">
        <v>18</v>
      </c>
      <c r="G20" s="233" t="str">
        <f>'Clb Q'!Q8</f>
        <v>MELANCHON Guilhem</v>
      </c>
      <c r="H20" s="234"/>
      <c r="I20" s="235"/>
      <c r="J20" s="120"/>
      <c r="K20" s="120"/>
      <c r="L20" s="248">
        <f>'Clb Q'!G26</f>
      </c>
      <c r="M20" s="249"/>
      <c r="N20" s="250"/>
      <c r="O20" s="114">
        <v>37</v>
      </c>
      <c r="P20" s="116">
        <v>38</v>
      </c>
      <c r="Q20" s="233" t="str">
        <f>'Clb Q'!B26</f>
        <v>BASQUIN Céline</v>
      </c>
      <c r="R20" s="234"/>
      <c r="S20" s="235"/>
      <c r="U20" s="126"/>
    </row>
    <row r="21" spans="1:21" ht="15" customHeight="1" hidden="1" outlineLevel="1">
      <c r="A21" s="91">
        <f>IF(D21="","",IF(D21&gt;1,1,0))</f>
      </c>
      <c r="B21" s="228">
        <f>IF(D21="","",SUM(A21:A25))</f>
      </c>
      <c r="C21" s="236"/>
      <c r="D21" s="128"/>
      <c r="E21" s="246"/>
      <c r="F21" s="247"/>
      <c r="G21" s="128"/>
      <c r="H21" s="227">
        <f>IF(G21="","",SUM(J21:J25))</f>
      </c>
      <c r="I21" s="228"/>
      <c r="J21" s="124">
        <f>IF(G21="","",IF(G21&gt;1,1,0))</f>
      </c>
      <c r="K21" s="127">
        <f>IF(N21="","",IF(N21&gt;1,1,0))</f>
      </c>
      <c r="L21" s="228">
        <f>IF(N21="","",SUM(K21:K25))</f>
      </c>
      <c r="M21" s="236"/>
      <c r="N21" s="128"/>
      <c r="O21" s="246"/>
      <c r="P21" s="247"/>
      <c r="Q21" s="128"/>
      <c r="R21" s="227">
        <f>IF(Q21="","",SUM(T21:T25))</f>
      </c>
      <c r="S21" s="228"/>
      <c r="T21" s="124">
        <f>IF(Q21="","",IF(Q21&gt;1,1,0))</f>
      </c>
      <c r="U21" s="92"/>
    </row>
    <row r="22" spans="1:21" ht="15" customHeight="1" hidden="1" outlineLevel="1">
      <c r="A22" s="91">
        <f>IF(D22="","",IF(D22&gt;1,1,0))</f>
      </c>
      <c r="B22" s="230"/>
      <c r="C22" s="237"/>
      <c r="D22" s="129"/>
      <c r="E22" s="231"/>
      <c r="F22" s="232"/>
      <c r="G22" s="129"/>
      <c r="H22" s="229"/>
      <c r="I22" s="230"/>
      <c r="J22" s="124">
        <f>IF(G22="","",IF(G22&gt;1,1,0))</f>
      </c>
      <c r="K22" s="127">
        <f>IF(N22="","",IF(N22&gt;1,1,0))</f>
      </c>
      <c r="L22" s="230"/>
      <c r="M22" s="237"/>
      <c r="N22" s="129"/>
      <c r="O22" s="231"/>
      <c r="P22" s="232"/>
      <c r="Q22" s="129"/>
      <c r="R22" s="229"/>
      <c r="S22" s="230"/>
      <c r="T22" s="124">
        <f>IF(Q22="","",IF(Q22&gt;1,1,0))</f>
      </c>
      <c r="U22" s="92"/>
    </row>
    <row r="23" spans="1:21" ht="15" customHeight="1" hidden="1" outlineLevel="1">
      <c r="A23" s="91">
        <f>IF(D23="","",IF(D23&gt;1,1,0))</f>
      </c>
      <c r="B23" s="230"/>
      <c r="C23" s="237"/>
      <c r="D23" s="129"/>
      <c r="E23" s="231"/>
      <c r="F23" s="232"/>
      <c r="G23" s="129"/>
      <c r="H23" s="229"/>
      <c r="I23" s="230"/>
      <c r="J23" s="124">
        <f>IF(G23="","",IF(G23&gt;1,1,0))</f>
      </c>
      <c r="K23" s="127">
        <f>IF(N23="","",IF(N23&gt;1,1,0))</f>
      </c>
      <c r="L23" s="230"/>
      <c r="M23" s="237"/>
      <c r="N23" s="129"/>
      <c r="O23" s="231"/>
      <c r="P23" s="232"/>
      <c r="Q23" s="129"/>
      <c r="R23" s="229"/>
      <c r="S23" s="230"/>
      <c r="T23" s="124">
        <f>IF(Q23="","",IF(Q23&gt;1,1,0))</f>
      </c>
      <c r="U23" s="92"/>
    </row>
    <row r="24" spans="1:21" ht="15" customHeight="1" hidden="1" outlineLevel="1">
      <c r="A24" s="91">
        <f>IF(D24="","",IF(D24&gt;1,1,0))</f>
      </c>
      <c r="B24" s="230"/>
      <c r="C24" s="237"/>
      <c r="D24" s="129"/>
      <c r="E24" s="231"/>
      <c r="F24" s="232"/>
      <c r="G24" s="129"/>
      <c r="H24" s="229"/>
      <c r="I24" s="230"/>
      <c r="J24" s="124">
        <f>IF(G24="","",IF(G24&gt;1,1,0))</f>
      </c>
      <c r="K24" s="127">
        <f>IF(N24="","",IF(N24&gt;1,1,0))</f>
      </c>
      <c r="L24" s="230"/>
      <c r="M24" s="237"/>
      <c r="N24" s="129"/>
      <c r="O24" s="231"/>
      <c r="P24" s="232"/>
      <c r="Q24" s="129"/>
      <c r="R24" s="229"/>
      <c r="S24" s="230"/>
      <c r="T24" s="124">
        <f>IF(Q24="","",IF(Q24&gt;1,1,0))</f>
      </c>
      <c r="U24" s="92"/>
    </row>
    <row r="25" spans="1:21" ht="15" customHeight="1" hidden="1" outlineLevel="1" thickBot="1">
      <c r="A25" s="91">
        <f>IF(D25="","",IF(D25&gt;1,1,0))</f>
      </c>
      <c r="B25" s="230"/>
      <c r="C25" s="237"/>
      <c r="D25" s="130"/>
      <c r="E25" s="231"/>
      <c r="F25" s="232"/>
      <c r="G25" s="130"/>
      <c r="H25" s="229"/>
      <c r="I25" s="230"/>
      <c r="J25" s="124">
        <f>IF(G25="","",IF(G25&gt;1,1,0))</f>
      </c>
      <c r="K25" s="127">
        <f>IF(N25="","",IF(N25&gt;1,1,0))</f>
      </c>
      <c r="L25" s="230"/>
      <c r="M25" s="237"/>
      <c r="N25" s="130"/>
      <c r="O25" s="231"/>
      <c r="P25" s="232"/>
      <c r="Q25" s="130"/>
      <c r="R25" s="229"/>
      <c r="S25" s="230"/>
      <c r="T25" s="124">
        <f>IF(Q25="","",IF(Q25&gt;1,1,0))</f>
      </c>
      <c r="U25" s="92"/>
    </row>
    <row r="26" spans="2:21" ht="30" customHeight="1" hidden="1" outlineLevel="1">
      <c r="B26" s="92"/>
      <c r="C26" s="92"/>
      <c r="D26" s="92"/>
      <c r="E26" s="92"/>
      <c r="F26" s="92"/>
      <c r="G26" s="92"/>
      <c r="H26" s="92"/>
      <c r="I26" s="92"/>
      <c r="J26" s="90"/>
      <c r="K26" s="90"/>
      <c r="L26" s="92"/>
      <c r="M26" s="92"/>
      <c r="N26" s="92"/>
      <c r="O26" s="92"/>
      <c r="P26" s="92"/>
      <c r="Q26" s="92"/>
      <c r="R26" s="92"/>
      <c r="S26" s="92"/>
      <c r="U26" s="92"/>
    </row>
    <row r="27" spans="2:21" ht="300" customHeight="1" hidden="1" outlineLevel="2">
      <c r="B27" s="92"/>
      <c r="C27" s="92"/>
      <c r="D27" s="92"/>
      <c r="E27" s="92"/>
      <c r="F27" s="92"/>
      <c r="G27" s="92"/>
      <c r="H27" s="92"/>
      <c r="I27" s="92"/>
      <c r="J27" s="90"/>
      <c r="K27" s="90"/>
      <c r="L27" s="92"/>
      <c r="M27" s="92"/>
      <c r="N27" s="92"/>
      <c r="O27" s="92"/>
      <c r="P27" s="92"/>
      <c r="Q27" s="92"/>
      <c r="R27" s="92"/>
      <c r="S27" s="92"/>
      <c r="U27" s="92"/>
    </row>
    <row r="28" spans="1:21" ht="60" customHeight="1" hidden="1" outlineLevel="2">
      <c r="A28" s="220" t="s">
        <v>50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92"/>
    </row>
    <row r="29" spans="10:21" ht="30" customHeight="1" hidden="1" outlineLevel="1" collapsed="1" thickBot="1">
      <c r="J29" s="92"/>
      <c r="K29" s="92"/>
      <c r="U29" s="92"/>
    </row>
    <row r="30" spans="2:21" s="121" customFormat="1" ht="27.75" customHeight="1" hidden="1" outlineLevel="1" thickBot="1">
      <c r="B30" s="221" t="str">
        <f>'Clb Q'!C16</f>
        <v>LA POUDRIERE</v>
      </c>
      <c r="C30" s="222"/>
      <c r="D30" s="223"/>
      <c r="E30" s="244" t="s">
        <v>12</v>
      </c>
      <c r="F30" s="245"/>
      <c r="G30" s="224">
        <f>'Clb Q'!H16</f>
      </c>
      <c r="H30" s="225"/>
      <c r="I30" s="226"/>
      <c r="J30" s="123"/>
      <c r="K30" s="123"/>
      <c r="L30" s="221" t="str">
        <f>'Clb Q'!R10</f>
        <v>LE RALLIEMENT</v>
      </c>
      <c r="M30" s="222"/>
      <c r="N30" s="223"/>
      <c r="O30" s="244" t="s">
        <v>12</v>
      </c>
      <c r="P30" s="245"/>
      <c r="Q30" s="224">
        <f>'Clb Q'!M10</f>
      </c>
      <c r="R30" s="225"/>
      <c r="S30" s="226"/>
      <c r="U30" s="125"/>
    </row>
    <row r="31" spans="2:21" s="119" customFormat="1" ht="19.5" customHeight="1" hidden="1" outlineLevel="2">
      <c r="B31" s="241" t="str">
        <f>'Clb Q'!B18</f>
        <v>DECLERCQ Mathilde</v>
      </c>
      <c r="C31" s="242"/>
      <c r="D31" s="243"/>
      <c r="E31" s="111">
        <v>3</v>
      </c>
      <c r="F31" s="112">
        <v>4</v>
      </c>
      <c r="G31" s="238">
        <f>'Clb Q'!G18</f>
      </c>
      <c r="H31" s="239"/>
      <c r="I31" s="240"/>
      <c r="J31" s="120"/>
      <c r="K31" s="120"/>
      <c r="L31" s="241" t="str">
        <f>'Clb Q'!Q12</f>
        <v>JURIENS Guillaume</v>
      </c>
      <c r="M31" s="242"/>
      <c r="N31" s="243"/>
      <c r="O31" s="111">
        <v>23</v>
      </c>
      <c r="P31" s="112">
        <v>24</v>
      </c>
      <c r="Q31" s="238">
        <f>'Clb Q'!L12</f>
      </c>
      <c r="R31" s="239"/>
      <c r="S31" s="240"/>
      <c r="U31" s="126"/>
    </row>
    <row r="32" spans="2:21" s="119" customFormat="1" ht="19.5" customHeight="1" hidden="1" outlineLevel="2">
      <c r="B32" s="241" t="str">
        <f>'Clb Q'!B19</f>
        <v>DECLERCQ Aline</v>
      </c>
      <c r="C32" s="242"/>
      <c r="D32" s="243"/>
      <c r="E32" s="111">
        <v>5</v>
      </c>
      <c r="F32" s="112">
        <v>6</v>
      </c>
      <c r="G32" s="238">
        <f>'Clb Q'!G19</f>
      </c>
      <c r="H32" s="239"/>
      <c r="I32" s="240"/>
      <c r="J32" s="120"/>
      <c r="K32" s="120"/>
      <c r="L32" s="241" t="str">
        <f>'Clb Q'!Q13</f>
        <v>SAUVAGE Paul</v>
      </c>
      <c r="M32" s="242"/>
      <c r="N32" s="243"/>
      <c r="O32" s="111">
        <v>25</v>
      </c>
      <c r="P32" s="113">
        <v>26</v>
      </c>
      <c r="Q32" s="238">
        <f>'Clb Q'!L13</f>
      </c>
      <c r="R32" s="239"/>
      <c r="S32" s="240"/>
      <c r="U32" s="126"/>
    </row>
    <row r="33" spans="2:21" s="119" customFormat="1" ht="19.5" customHeight="1" hidden="1" outlineLevel="2" thickBot="1">
      <c r="B33" s="241" t="str">
        <f>'Clb Q'!B20</f>
        <v>BERTON Thomas</v>
      </c>
      <c r="C33" s="242"/>
      <c r="D33" s="243"/>
      <c r="E33" s="111">
        <v>7</v>
      </c>
      <c r="F33" s="112">
        <v>8</v>
      </c>
      <c r="G33" s="238">
        <f>'Clb Q'!G20</f>
      </c>
      <c r="H33" s="239"/>
      <c r="I33" s="240"/>
      <c r="J33" s="120"/>
      <c r="K33" s="120"/>
      <c r="L33" s="241" t="str">
        <f>'Clb Q'!Q14</f>
        <v>SHA William</v>
      </c>
      <c r="M33" s="242"/>
      <c r="N33" s="243"/>
      <c r="O33" s="111">
        <v>27</v>
      </c>
      <c r="P33" s="113">
        <v>28</v>
      </c>
      <c r="Q33" s="238">
        <f>'Clb Q'!L14</f>
      </c>
      <c r="R33" s="239"/>
      <c r="S33" s="240"/>
      <c r="U33" s="126"/>
    </row>
    <row r="34" spans="1:21" ht="15" customHeight="1" hidden="1" outlineLevel="1">
      <c r="A34" s="91">
        <f>IF(D34="","",IF(D34&gt;1,1,0))</f>
      </c>
      <c r="B34" s="228">
        <f>IF(D34="","",SUM(A34:A38))</f>
      </c>
      <c r="C34" s="236"/>
      <c r="D34" s="128"/>
      <c r="E34" s="246"/>
      <c r="F34" s="247"/>
      <c r="G34" s="128"/>
      <c r="H34" s="227">
        <f>IF(G34="","",SUM(J34:J38))</f>
      </c>
      <c r="I34" s="228"/>
      <c r="J34" s="124">
        <f>IF(G34="","",IF(G34&gt;1,1,0))</f>
      </c>
      <c r="K34" s="127">
        <f>IF(N34="","",IF(N34&gt;1,1,0))</f>
      </c>
      <c r="L34" s="228">
        <f>IF(N34="","",SUM(K34:K38))</f>
      </c>
      <c r="M34" s="236"/>
      <c r="N34" s="128"/>
      <c r="O34" s="246"/>
      <c r="P34" s="247"/>
      <c r="Q34" s="128"/>
      <c r="R34" s="227">
        <f>IF(Q34="","",SUM(T34:T38))</f>
      </c>
      <c r="S34" s="228"/>
      <c r="T34" s="124">
        <f>IF(Q34="","",IF(Q34&gt;1,1,0))</f>
      </c>
      <c r="U34" s="92"/>
    </row>
    <row r="35" spans="1:21" ht="15" customHeight="1" hidden="1" outlineLevel="1">
      <c r="A35" s="91">
        <f>IF(D35="","",IF(D35&gt;1,1,0))</f>
      </c>
      <c r="B35" s="230"/>
      <c r="C35" s="237"/>
      <c r="D35" s="129"/>
      <c r="E35" s="231"/>
      <c r="F35" s="232"/>
      <c r="G35" s="129"/>
      <c r="H35" s="229"/>
      <c r="I35" s="230"/>
      <c r="J35" s="124">
        <f>IF(G35="","",IF(G35&gt;1,1,0))</f>
      </c>
      <c r="K35" s="127">
        <f>IF(N35="","",IF(N35&gt;1,1,0))</f>
      </c>
      <c r="L35" s="230"/>
      <c r="M35" s="237"/>
      <c r="N35" s="129"/>
      <c r="O35" s="231"/>
      <c r="P35" s="232"/>
      <c r="Q35" s="129"/>
      <c r="R35" s="229"/>
      <c r="S35" s="230"/>
      <c r="T35" s="124">
        <f>IF(Q35="","",IF(Q35&gt;1,1,0))</f>
      </c>
      <c r="U35" s="92"/>
    </row>
    <row r="36" spans="1:21" ht="15" customHeight="1" hidden="1" outlineLevel="1">
      <c r="A36" s="91">
        <f>IF(D36="","",IF(D36&gt;1,1,0))</f>
      </c>
      <c r="B36" s="230"/>
      <c r="C36" s="237"/>
      <c r="D36" s="129"/>
      <c r="E36" s="231"/>
      <c r="F36" s="232"/>
      <c r="G36" s="129"/>
      <c r="H36" s="229"/>
      <c r="I36" s="230"/>
      <c r="J36" s="124">
        <f>IF(G36="","",IF(G36&gt;1,1,0))</f>
      </c>
      <c r="K36" s="127">
        <f>IF(N36="","",IF(N36&gt;1,1,0))</f>
      </c>
      <c r="L36" s="230"/>
      <c r="M36" s="237"/>
      <c r="N36" s="129"/>
      <c r="O36" s="231"/>
      <c r="P36" s="232"/>
      <c r="Q36" s="129"/>
      <c r="R36" s="229"/>
      <c r="S36" s="230"/>
      <c r="T36" s="124">
        <f>IF(Q36="","",IF(Q36&gt;1,1,0))</f>
      </c>
      <c r="U36" s="92"/>
    </row>
    <row r="37" spans="1:21" ht="15" customHeight="1" hidden="1" outlineLevel="1">
      <c r="A37" s="91">
        <f>IF(D37="","",IF(D37&gt;1,1,0))</f>
      </c>
      <c r="B37" s="230"/>
      <c r="C37" s="237"/>
      <c r="D37" s="129"/>
      <c r="E37" s="231"/>
      <c r="F37" s="232"/>
      <c r="G37" s="129"/>
      <c r="H37" s="229"/>
      <c r="I37" s="230"/>
      <c r="J37" s="124">
        <f>IF(G37="","",IF(G37&gt;1,1,0))</f>
      </c>
      <c r="K37" s="127">
        <f>IF(N37="","",IF(N37&gt;1,1,0))</f>
      </c>
      <c r="L37" s="230"/>
      <c r="M37" s="237"/>
      <c r="N37" s="129"/>
      <c r="O37" s="231"/>
      <c r="P37" s="232"/>
      <c r="Q37" s="129"/>
      <c r="R37" s="229"/>
      <c r="S37" s="230"/>
      <c r="T37" s="124">
        <f>IF(Q37="","",IF(Q37&gt;1,1,0))</f>
      </c>
      <c r="U37" s="92"/>
    </row>
    <row r="38" spans="1:21" ht="15" customHeight="1" hidden="1" outlineLevel="1" thickBot="1">
      <c r="A38" s="91">
        <f>IF(D38="","",IF(D38&gt;1,1,0))</f>
      </c>
      <c r="B38" s="230"/>
      <c r="C38" s="237"/>
      <c r="D38" s="130"/>
      <c r="E38" s="231"/>
      <c r="F38" s="232"/>
      <c r="G38" s="130"/>
      <c r="H38" s="229"/>
      <c r="I38" s="230"/>
      <c r="J38" s="124">
        <f>IF(G38="","",IF(G38&gt;1,1,0))</f>
      </c>
      <c r="K38" s="127">
        <f>IF(N38="","",IF(N38&gt;1,1,0))</f>
      </c>
      <c r="L38" s="230"/>
      <c r="M38" s="237"/>
      <c r="N38" s="130"/>
      <c r="O38" s="231"/>
      <c r="P38" s="232"/>
      <c r="Q38" s="130"/>
      <c r="R38" s="229"/>
      <c r="S38" s="230"/>
      <c r="T38" s="124">
        <f>IF(Q38="","",IF(Q38&gt;1,1,0))</f>
      </c>
      <c r="U38" s="92"/>
    </row>
    <row r="39" spans="2:21" ht="15" customHeight="1" hidden="1" outlineLevel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U39" s="92"/>
    </row>
    <row r="40" spans="10:21" ht="15" customHeight="1" hidden="1" outlineLevel="1" thickBot="1">
      <c r="J40" s="92"/>
      <c r="K40" s="92"/>
      <c r="U40" s="92"/>
    </row>
    <row r="41" spans="2:21" s="121" customFormat="1" ht="27.75" customHeight="1" hidden="1" outlineLevel="1" thickBot="1">
      <c r="B41" s="254">
        <f>'Clb Q'!M16</f>
      </c>
      <c r="C41" s="255"/>
      <c r="D41" s="256"/>
      <c r="E41" s="244" t="s">
        <v>12</v>
      </c>
      <c r="F41" s="245"/>
      <c r="G41" s="251" t="str">
        <f>'Clb Q'!R16</f>
        <v>CUVILLY</v>
      </c>
      <c r="H41" s="252"/>
      <c r="I41" s="253"/>
      <c r="J41" s="123"/>
      <c r="K41" s="123"/>
      <c r="L41" s="254">
        <f>'Clb Q'!H10</f>
      </c>
      <c r="M41" s="255"/>
      <c r="N41" s="256"/>
      <c r="O41" s="244" t="s">
        <v>12</v>
      </c>
      <c r="P41" s="245"/>
      <c r="Q41" s="251" t="str">
        <f>'Clb Q'!C10</f>
        <v>SAINT-QUENTIN</v>
      </c>
      <c r="R41" s="252"/>
      <c r="S41" s="253"/>
      <c r="U41" s="125"/>
    </row>
    <row r="42" spans="2:21" s="119" customFormat="1" ht="19.5" customHeight="1" hidden="1" outlineLevel="2">
      <c r="B42" s="248">
        <f>'Clb Q'!L18</f>
      </c>
      <c r="C42" s="249"/>
      <c r="D42" s="250"/>
      <c r="E42" s="114">
        <v>13</v>
      </c>
      <c r="F42" s="115">
        <v>14</v>
      </c>
      <c r="G42" s="233" t="str">
        <f>'Clb Q'!Q18</f>
        <v>BIBAUT Clément</v>
      </c>
      <c r="H42" s="234"/>
      <c r="I42" s="235"/>
      <c r="J42" s="120"/>
      <c r="K42" s="120"/>
      <c r="L42" s="248">
        <f>'Clb Q'!G12</f>
      </c>
      <c r="M42" s="249"/>
      <c r="N42" s="250"/>
      <c r="O42" s="114">
        <v>33</v>
      </c>
      <c r="P42" s="115">
        <v>34</v>
      </c>
      <c r="Q42" s="233" t="str">
        <f>'Clb Q'!B12</f>
        <v>ROGER Clément</v>
      </c>
      <c r="R42" s="234"/>
      <c r="S42" s="235"/>
      <c r="U42" s="126"/>
    </row>
    <row r="43" spans="2:21" s="119" customFormat="1" ht="19.5" customHeight="1" hidden="1" outlineLevel="2">
      <c r="B43" s="248">
        <f>'Clb Q'!L19</f>
      </c>
      <c r="C43" s="249"/>
      <c r="D43" s="250"/>
      <c r="E43" s="114">
        <v>15</v>
      </c>
      <c r="F43" s="115">
        <v>16</v>
      </c>
      <c r="G43" s="233" t="str">
        <f>'Clb Q'!Q19</f>
        <v>LECONTE BERTRAND</v>
      </c>
      <c r="H43" s="234"/>
      <c r="I43" s="235"/>
      <c r="J43" s="120"/>
      <c r="K43" s="120"/>
      <c r="L43" s="248">
        <f>'Clb Q'!G13</f>
      </c>
      <c r="M43" s="249"/>
      <c r="N43" s="250"/>
      <c r="O43" s="114">
        <v>35</v>
      </c>
      <c r="P43" s="116">
        <v>36</v>
      </c>
      <c r="Q43" s="233" t="str">
        <f>'Clb Q'!B13</f>
        <v>VIGNERON Alexy</v>
      </c>
      <c r="R43" s="234"/>
      <c r="S43" s="235"/>
      <c r="U43" s="126"/>
    </row>
    <row r="44" spans="2:21" s="119" customFormat="1" ht="19.5" customHeight="1" hidden="1" outlineLevel="2" thickBot="1">
      <c r="B44" s="248">
        <f>'Clb Q'!L20</f>
      </c>
      <c r="C44" s="249"/>
      <c r="D44" s="250"/>
      <c r="E44" s="114">
        <v>17</v>
      </c>
      <c r="F44" s="115">
        <v>18</v>
      </c>
      <c r="G44" s="233" t="str">
        <f>'Clb Q'!Q20</f>
        <v>JEAN Lucas</v>
      </c>
      <c r="H44" s="234"/>
      <c r="I44" s="235"/>
      <c r="J44" s="120"/>
      <c r="K44" s="120"/>
      <c r="L44" s="248">
        <f>'Clb Q'!G14</f>
      </c>
      <c r="M44" s="249"/>
      <c r="N44" s="250"/>
      <c r="O44" s="114">
        <v>37</v>
      </c>
      <c r="P44" s="116">
        <v>38</v>
      </c>
      <c r="Q44" s="233" t="str">
        <f>'Clb Q'!B14</f>
        <v>DAUTRÊME Marie</v>
      </c>
      <c r="R44" s="234"/>
      <c r="S44" s="235"/>
      <c r="U44" s="126"/>
    </row>
    <row r="45" spans="1:21" ht="15" customHeight="1" hidden="1" outlineLevel="1">
      <c r="A45" s="91">
        <f>IF(D45="","",IF(D45&gt;1,1,0))</f>
      </c>
      <c r="B45" s="228">
        <f>IF(D45="","",SUM(A45:A49))</f>
      </c>
      <c r="C45" s="236"/>
      <c r="D45" s="128"/>
      <c r="E45" s="246"/>
      <c r="F45" s="247"/>
      <c r="G45" s="128"/>
      <c r="H45" s="227">
        <f>IF(G45="","",SUM(J45:J49))</f>
      </c>
      <c r="I45" s="228"/>
      <c r="J45" s="124">
        <f>IF(G45="","",IF(G45&gt;1,1,0))</f>
      </c>
      <c r="K45" s="127">
        <f>IF(N45="","",IF(N45&gt;1,1,0))</f>
      </c>
      <c r="L45" s="228">
        <f>IF(N45="","",SUM(K45:K49))</f>
      </c>
      <c r="M45" s="236"/>
      <c r="N45" s="128"/>
      <c r="O45" s="246"/>
      <c r="P45" s="247"/>
      <c r="Q45" s="128"/>
      <c r="R45" s="227">
        <f>IF(Q45="","",SUM(T45:T49))</f>
      </c>
      <c r="S45" s="228"/>
      <c r="T45" s="124">
        <f>IF(Q45="","",IF(Q45&gt;1,1,0))</f>
      </c>
      <c r="U45" s="92"/>
    </row>
    <row r="46" spans="1:21" ht="15" customHeight="1" hidden="1" outlineLevel="1">
      <c r="A46" s="91">
        <f>IF(D46="","",IF(D46&gt;1,1,0))</f>
      </c>
      <c r="B46" s="230"/>
      <c r="C46" s="237"/>
      <c r="D46" s="129"/>
      <c r="E46" s="231"/>
      <c r="F46" s="232"/>
      <c r="G46" s="129"/>
      <c r="H46" s="229"/>
      <c r="I46" s="230"/>
      <c r="J46" s="124">
        <f>IF(G46="","",IF(G46&gt;1,1,0))</f>
      </c>
      <c r="K46" s="127">
        <f>IF(N46="","",IF(N46&gt;1,1,0))</f>
      </c>
      <c r="L46" s="230"/>
      <c r="M46" s="237"/>
      <c r="N46" s="129"/>
      <c r="O46" s="231"/>
      <c r="P46" s="232"/>
      <c r="Q46" s="129"/>
      <c r="R46" s="229"/>
      <c r="S46" s="230"/>
      <c r="T46" s="124">
        <f>IF(Q46="","",IF(Q46&gt;1,1,0))</f>
      </c>
      <c r="U46" s="92"/>
    </row>
    <row r="47" spans="1:21" ht="15" customHeight="1" hidden="1" outlineLevel="1">
      <c r="A47" s="91">
        <f>IF(D47="","",IF(D47&gt;1,1,0))</f>
      </c>
      <c r="B47" s="230"/>
      <c r="C47" s="237"/>
      <c r="D47" s="129"/>
      <c r="E47" s="231"/>
      <c r="F47" s="232"/>
      <c r="G47" s="129"/>
      <c r="H47" s="229"/>
      <c r="I47" s="230"/>
      <c r="J47" s="124">
        <f>IF(G47="","",IF(G47&gt;1,1,0))</f>
      </c>
      <c r="K47" s="127">
        <f>IF(N47="","",IF(N47&gt;1,1,0))</f>
      </c>
      <c r="L47" s="230"/>
      <c r="M47" s="237"/>
      <c r="N47" s="129"/>
      <c r="O47" s="231"/>
      <c r="P47" s="232"/>
      <c r="Q47" s="129"/>
      <c r="R47" s="229"/>
      <c r="S47" s="230"/>
      <c r="T47" s="124">
        <f>IF(Q47="","",IF(Q47&gt;1,1,0))</f>
      </c>
      <c r="U47" s="92"/>
    </row>
    <row r="48" spans="1:21" ht="15" customHeight="1" hidden="1" outlineLevel="1">
      <c r="A48" s="91">
        <f>IF(D48="","",IF(D48&gt;1,1,0))</f>
      </c>
      <c r="B48" s="230"/>
      <c r="C48" s="237"/>
      <c r="D48" s="129"/>
      <c r="E48" s="231"/>
      <c r="F48" s="232"/>
      <c r="G48" s="129"/>
      <c r="H48" s="229"/>
      <c r="I48" s="230"/>
      <c r="J48" s="124">
        <f>IF(G48="","",IF(G48&gt;1,1,0))</f>
      </c>
      <c r="K48" s="127">
        <f>IF(N48="","",IF(N48&gt;1,1,0))</f>
      </c>
      <c r="L48" s="230"/>
      <c r="M48" s="237"/>
      <c r="N48" s="129"/>
      <c r="O48" s="231"/>
      <c r="P48" s="232"/>
      <c r="Q48" s="129"/>
      <c r="R48" s="229"/>
      <c r="S48" s="230"/>
      <c r="T48" s="124">
        <f>IF(Q48="","",IF(Q48&gt;1,1,0))</f>
      </c>
      <c r="U48" s="92"/>
    </row>
    <row r="49" spans="1:21" ht="15" customHeight="1" hidden="1" outlineLevel="1" thickBot="1">
      <c r="A49" s="91">
        <f>IF(D49="","",IF(D49&gt;1,1,0))</f>
      </c>
      <c r="B49" s="230"/>
      <c r="C49" s="237"/>
      <c r="D49" s="130"/>
      <c r="E49" s="231"/>
      <c r="F49" s="232"/>
      <c r="G49" s="130"/>
      <c r="H49" s="229"/>
      <c r="I49" s="230"/>
      <c r="J49" s="124">
        <f>IF(G49="","",IF(G49&gt;1,1,0))</f>
      </c>
      <c r="K49" s="127">
        <f>IF(N49="","",IF(N49&gt;1,1,0))</f>
      </c>
      <c r="L49" s="230"/>
      <c r="M49" s="237"/>
      <c r="N49" s="130"/>
      <c r="O49" s="231"/>
      <c r="P49" s="232"/>
      <c r="Q49" s="130"/>
      <c r="R49" s="229"/>
      <c r="S49" s="230"/>
      <c r="T49" s="124">
        <f>IF(Q49="","",IF(Q49&gt;1,1,0))</f>
      </c>
      <c r="U49" s="92"/>
    </row>
    <row r="50" ht="30" customHeight="1" hidden="1" outlineLevel="1">
      <c r="J50" s="92"/>
    </row>
    <row r="51" ht="300" customHeight="1" hidden="1" outlineLevel="2">
      <c r="J51" s="92"/>
    </row>
    <row r="52" spans="1:20" ht="60" customHeight="1" collapsed="1">
      <c r="A52" s="220" t="s">
        <v>13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</row>
    <row r="53" spans="2:19" ht="30" customHeight="1" thickBo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 s="121" customFormat="1" ht="27.75" customHeight="1" thickBot="1">
      <c r="B54" s="221" t="str">
        <f>IF(G6="",B6,IF(B10="","",IF(B10&gt;2,B6,IF(H10&gt;2,G6,""))))</f>
        <v>TIR ROYEN</v>
      </c>
      <c r="C54" s="222"/>
      <c r="D54" s="223"/>
      <c r="E54" s="244" t="s">
        <v>12</v>
      </c>
      <c r="F54" s="245"/>
      <c r="G54" s="224" t="str">
        <f>IF(B17="",G17,IF(B21="","",IF(B21&gt;2,B17,IF(H21&gt;2,G17,""))))</f>
        <v>VOUËL CONDREN</v>
      </c>
      <c r="H54" s="225"/>
      <c r="I54" s="226"/>
      <c r="J54" s="123"/>
      <c r="K54" s="123"/>
      <c r="L54" s="221" t="str">
        <f>IF(G30="",B30,IF(B34="","",IF(B34&gt;2,B30,IF(H34&gt;2,G30,""))))</f>
        <v>LA POUDRIERE</v>
      </c>
      <c r="M54" s="222"/>
      <c r="N54" s="223"/>
      <c r="O54" s="244" t="s">
        <v>12</v>
      </c>
      <c r="P54" s="245"/>
      <c r="Q54" s="224" t="str">
        <f>IF(B41="",G41,IF(B45="","",IF(B45&gt;2,B41,IF(H45&gt;2,G41,""))))</f>
        <v>CUVILLY</v>
      </c>
      <c r="R54" s="225"/>
      <c r="S54" s="226"/>
    </row>
    <row r="55" spans="2:19" s="119" customFormat="1" ht="19.5" customHeight="1" outlineLevel="1">
      <c r="B55" s="241" t="str">
        <f>IF(G6="",B7,IF(B10="","",IF(B10&gt;2,B7,IF(H10&gt;2,G7,""))))</f>
        <v>PAJACZKOWSKI Anthony</v>
      </c>
      <c r="C55" s="242"/>
      <c r="D55" s="243"/>
      <c r="E55" s="111">
        <v>3</v>
      </c>
      <c r="F55" s="112">
        <v>4</v>
      </c>
      <c r="G55" s="238" t="str">
        <f>IF(B17="",G18,IF(B21="","",IF(B21&gt;2,B18,IF(H21&gt;2,G18,""))))</f>
        <v>HERBULOT Lucas</v>
      </c>
      <c r="H55" s="239"/>
      <c r="I55" s="240"/>
      <c r="J55" s="120"/>
      <c r="K55" s="120"/>
      <c r="L55" s="241" t="str">
        <f>IF(G30="",B31,IF(B34="","",IF(B34&gt;2,B31,IF(H34&gt;2,G31,""))))</f>
        <v>DECLERCQ Mathilde</v>
      </c>
      <c r="M55" s="242"/>
      <c r="N55" s="243"/>
      <c r="O55" s="111">
        <v>23</v>
      </c>
      <c r="P55" s="112">
        <v>24</v>
      </c>
      <c r="Q55" s="238" t="str">
        <f>IF(B41="",G42,IF(B45="","",IF(B45&gt;2,B42,IF(H45&gt;2,G42,""))))</f>
        <v>BIBAUT Clément</v>
      </c>
      <c r="R55" s="239"/>
      <c r="S55" s="240"/>
    </row>
    <row r="56" spans="2:19" s="119" customFormat="1" ht="19.5" customHeight="1" outlineLevel="1">
      <c r="B56" s="241" t="str">
        <f>IF(G6="",B8,IF(B10="","",IF(B10&gt;2,B8,IF(H10&gt;2,G8,""))))</f>
        <v>DESACHY Lucas </v>
      </c>
      <c r="C56" s="242"/>
      <c r="D56" s="243"/>
      <c r="E56" s="111">
        <v>5</v>
      </c>
      <c r="F56" s="112">
        <v>6</v>
      </c>
      <c r="G56" s="238" t="str">
        <f>IF(B17="",G19,IF(B21="","",IF(B21&gt;2,B19,IF(H21&gt;2,G19,""))))</f>
        <v>HERBULOT Martin</v>
      </c>
      <c r="H56" s="239"/>
      <c r="I56" s="240"/>
      <c r="J56" s="120"/>
      <c r="K56" s="120"/>
      <c r="L56" s="241" t="str">
        <f>IF(G30="",B32,IF(B34="","",IF(B34&gt;2,B32,IF(H34&gt;2,G32,""))))</f>
        <v>DECLERCQ Aline</v>
      </c>
      <c r="M56" s="242"/>
      <c r="N56" s="243"/>
      <c r="O56" s="111">
        <v>25</v>
      </c>
      <c r="P56" s="113">
        <v>26</v>
      </c>
      <c r="Q56" s="238" t="str">
        <f>IF(B41="",G43,IF(B45="","",IF(B45&gt;2,B43,IF(H45&gt;2,G43,""))))</f>
        <v>LECONTE BERTRAND</v>
      </c>
      <c r="R56" s="239"/>
      <c r="S56" s="240"/>
    </row>
    <row r="57" spans="2:19" s="119" customFormat="1" ht="19.5" customHeight="1" outlineLevel="1" thickBot="1">
      <c r="B57" s="241" t="str">
        <f>IF(G6="",B9,IF(B10="","",IF(B10&gt;2,B9,IF(H10&gt;2,G9,""))))</f>
        <v>FERNANDES Geoffrey</v>
      </c>
      <c r="C57" s="242"/>
      <c r="D57" s="243"/>
      <c r="E57" s="111">
        <v>7</v>
      </c>
      <c r="F57" s="112">
        <v>8</v>
      </c>
      <c r="G57" s="238" t="str">
        <f>IF(B17="",G20,IF(B21="","",IF(B21&gt;2,B20,IF(H21&gt;2,G20,""))))</f>
        <v>MELANCHON Guilhem</v>
      </c>
      <c r="H57" s="239"/>
      <c r="I57" s="240"/>
      <c r="J57" s="120"/>
      <c r="K57" s="120"/>
      <c r="L57" s="241" t="str">
        <f>IF(G30="",B33,IF(B34="","",IF(B34&gt;2,B33,IF(H34&gt;2,G33,""))))</f>
        <v>BERTON Thomas</v>
      </c>
      <c r="M57" s="242"/>
      <c r="N57" s="243"/>
      <c r="O57" s="111">
        <v>27</v>
      </c>
      <c r="P57" s="113">
        <v>28</v>
      </c>
      <c r="Q57" s="238" t="str">
        <f>IF(B41="",G44,IF(B45="","",IF(B45&gt;2,B44,IF(H45&gt;2,G44,""))))</f>
        <v>JEAN Lucas</v>
      </c>
      <c r="R57" s="239"/>
      <c r="S57" s="240"/>
    </row>
    <row r="58" spans="1:21" ht="15" customHeight="1">
      <c r="A58" s="91">
        <f>IF(D58="","",IF(D58&gt;1,1,0))</f>
        <v>1</v>
      </c>
      <c r="B58" s="228">
        <f>IF(D58="","",SUM(A58:A62))</f>
        <v>5</v>
      </c>
      <c r="C58" s="236"/>
      <c r="D58" s="128">
        <v>2</v>
      </c>
      <c r="E58" s="246"/>
      <c r="F58" s="247"/>
      <c r="G58" s="128">
        <v>1</v>
      </c>
      <c r="H58" s="227">
        <f>IF(G58="","",SUM(J58:J62))</f>
        <v>0</v>
      </c>
      <c r="I58" s="228"/>
      <c r="J58" s="124">
        <f>IF(G58="","",IF(G58&gt;1,1,0))</f>
        <v>0</v>
      </c>
      <c r="K58" s="127">
        <f>IF(N58="","",IF(N58&gt;1,1,0))</f>
      </c>
      <c r="L58" s="228">
        <v>3</v>
      </c>
      <c r="M58" s="236"/>
      <c r="N58" s="128"/>
      <c r="O58" s="246"/>
      <c r="P58" s="247"/>
      <c r="Q58" s="128">
        <v>3</v>
      </c>
      <c r="R58" s="227">
        <v>2</v>
      </c>
      <c r="S58" s="228"/>
      <c r="T58" s="124">
        <f>IF(Q58="","",IF(Q58&gt;1,1,0))</f>
        <v>1</v>
      </c>
      <c r="U58" s="92"/>
    </row>
    <row r="59" spans="1:21" ht="15" customHeight="1">
      <c r="A59" s="91">
        <f>IF(D59="","",IF(D59&gt;1,1,0))</f>
        <v>1</v>
      </c>
      <c r="B59" s="230"/>
      <c r="C59" s="237"/>
      <c r="D59" s="129">
        <v>2</v>
      </c>
      <c r="E59" s="231"/>
      <c r="F59" s="232"/>
      <c r="G59" s="129">
        <v>1</v>
      </c>
      <c r="H59" s="229"/>
      <c r="I59" s="230"/>
      <c r="J59" s="124">
        <f>IF(G59="","",IF(G59&gt;1,1,0))</f>
        <v>0</v>
      </c>
      <c r="K59" s="127">
        <f>IF(N59="","",IF(N59&gt;1,1,0))</f>
        <v>1</v>
      </c>
      <c r="L59" s="230"/>
      <c r="M59" s="237"/>
      <c r="N59" s="129">
        <v>3</v>
      </c>
      <c r="O59" s="231"/>
      <c r="P59" s="232"/>
      <c r="Q59" s="129">
        <v>0</v>
      </c>
      <c r="R59" s="229"/>
      <c r="S59" s="230"/>
      <c r="T59" s="124">
        <f>IF(Q59="","",IF(Q59&gt;1,1,0))</f>
        <v>0</v>
      </c>
      <c r="U59" s="92"/>
    </row>
    <row r="60" spans="1:21" ht="15" customHeight="1">
      <c r="A60" s="91">
        <f>IF(D60="","",IF(D60&gt;1,1,0))</f>
        <v>1</v>
      </c>
      <c r="B60" s="230"/>
      <c r="C60" s="237"/>
      <c r="D60" s="129">
        <v>3</v>
      </c>
      <c r="E60" s="231"/>
      <c r="F60" s="232"/>
      <c r="G60" s="129">
        <v>0</v>
      </c>
      <c r="H60" s="229"/>
      <c r="I60" s="230"/>
      <c r="J60" s="124">
        <f>IF(G60="","",IF(G60&gt;1,1,0))</f>
        <v>0</v>
      </c>
      <c r="K60" s="127">
        <f>IF(N60="","",IF(N60&gt;1,1,0))</f>
        <v>1</v>
      </c>
      <c r="L60" s="230"/>
      <c r="M60" s="237"/>
      <c r="N60" s="129">
        <v>2</v>
      </c>
      <c r="O60" s="231"/>
      <c r="P60" s="232"/>
      <c r="Q60" s="129">
        <v>1</v>
      </c>
      <c r="R60" s="229"/>
      <c r="S60" s="230"/>
      <c r="T60" s="124">
        <f>IF(Q60="","",IF(Q60&gt;1,1,0))</f>
        <v>0</v>
      </c>
      <c r="U60" s="92"/>
    </row>
    <row r="61" spans="1:21" ht="15" customHeight="1">
      <c r="A61" s="91">
        <f>IF(D61="","",IF(D61&gt;1,1,0))</f>
        <v>1</v>
      </c>
      <c r="B61" s="230"/>
      <c r="C61" s="237"/>
      <c r="D61" s="129">
        <v>2</v>
      </c>
      <c r="E61" s="231"/>
      <c r="F61" s="232"/>
      <c r="G61" s="129">
        <v>1</v>
      </c>
      <c r="H61" s="229"/>
      <c r="I61" s="230"/>
      <c r="J61" s="124">
        <f>IF(G61="","",IF(G61&gt;1,1,0))</f>
        <v>0</v>
      </c>
      <c r="K61" s="127">
        <f>IF(N61="","",IF(N61&gt;1,1,0))</f>
      </c>
      <c r="L61" s="230"/>
      <c r="M61" s="237"/>
      <c r="N61" s="129"/>
      <c r="O61" s="231"/>
      <c r="P61" s="232"/>
      <c r="Q61" s="129">
        <v>3</v>
      </c>
      <c r="R61" s="229"/>
      <c r="S61" s="230"/>
      <c r="T61" s="124">
        <f>IF(Q61="","",IF(Q61&gt;1,1,0))</f>
        <v>1</v>
      </c>
      <c r="U61" s="92"/>
    </row>
    <row r="62" spans="1:21" ht="15" customHeight="1" thickBot="1">
      <c r="A62" s="91">
        <f>IF(D62="","",IF(D62&gt;1,1,0))</f>
        <v>1</v>
      </c>
      <c r="B62" s="230"/>
      <c r="C62" s="237"/>
      <c r="D62" s="130">
        <v>2</v>
      </c>
      <c r="E62" s="231"/>
      <c r="F62" s="232"/>
      <c r="G62" s="130">
        <v>1</v>
      </c>
      <c r="H62" s="229"/>
      <c r="I62" s="230"/>
      <c r="J62" s="124">
        <f>IF(G62="","",IF(G62&gt;1,1,0))</f>
        <v>0</v>
      </c>
      <c r="K62" s="127">
        <f>IF(N62="","",IF(N62&gt;1,1,0))</f>
        <v>1</v>
      </c>
      <c r="L62" s="230"/>
      <c r="M62" s="237"/>
      <c r="N62" s="130">
        <v>3</v>
      </c>
      <c r="O62" s="231"/>
      <c r="P62" s="232"/>
      <c r="Q62" s="130"/>
      <c r="R62" s="229"/>
      <c r="S62" s="230"/>
      <c r="T62" s="124">
        <f>IF(Q62="","",IF(Q62&gt;1,1,0))</f>
      </c>
      <c r="U62" s="92"/>
    </row>
    <row r="63" spans="10:21" ht="30" customHeight="1">
      <c r="J63" s="90"/>
      <c r="K63" s="90"/>
      <c r="U63" s="92"/>
    </row>
    <row r="64" spans="10:21" ht="30" customHeight="1" thickBot="1">
      <c r="J64" s="90"/>
      <c r="K64" s="90"/>
      <c r="U64" s="92"/>
    </row>
    <row r="65" spans="2:21" s="121" customFormat="1" ht="27.75" customHeight="1" thickBot="1">
      <c r="B65" s="254" t="str">
        <f>IF(Q6="",L6,IF(L10="","",IF(L10&gt;2,L6,IF(R10&gt;2,Q6,""))))</f>
        <v>GOUVIEUX</v>
      </c>
      <c r="C65" s="255"/>
      <c r="D65" s="256"/>
      <c r="E65" s="244" t="s">
        <v>12</v>
      </c>
      <c r="F65" s="245"/>
      <c r="G65" s="251" t="str">
        <f>IF(L17="",Q17,IF(L21="","",IF(L21&gt;2,L17,IF(R21&gt;2,Q17,""))))</f>
        <v>LAON</v>
      </c>
      <c r="H65" s="252"/>
      <c r="I65" s="253"/>
      <c r="J65" s="123"/>
      <c r="K65" s="123"/>
      <c r="L65" s="254" t="str">
        <f>IF(Q30="",L30,IF(L34="","",IF(L34&gt;2,L30,IF(R34&gt;2,Q30,""))))</f>
        <v>LE RALLIEMENT</v>
      </c>
      <c r="M65" s="255"/>
      <c r="N65" s="256"/>
      <c r="O65" s="244" t="s">
        <v>12</v>
      </c>
      <c r="P65" s="245"/>
      <c r="Q65" s="251" t="str">
        <f>IF(L41="",Q41,IF(L45="","",IF(L45&gt;2,L41,IF(R45&gt;2,Q41,""))))</f>
        <v>SAINT-QUENTIN</v>
      </c>
      <c r="R65" s="252"/>
      <c r="S65" s="253"/>
      <c r="U65" s="125"/>
    </row>
    <row r="66" spans="2:21" s="119" customFormat="1" ht="19.5" customHeight="1" outlineLevel="1">
      <c r="B66" s="248" t="str">
        <f>IF(Q6="",L7,IF(L10="","",IF(L10&gt;2,L7,IF(R10&gt;2,Q7,""))))</f>
        <v>JANVIER Kiton</v>
      </c>
      <c r="C66" s="249"/>
      <c r="D66" s="250"/>
      <c r="E66" s="114">
        <v>13</v>
      </c>
      <c r="F66" s="115">
        <v>14</v>
      </c>
      <c r="G66" s="233" t="str">
        <f>IF(L17="",Q18,IF(L21="","",IF(L21&gt;2,L18,IF(R21&gt;2,Q18,""))))</f>
        <v>LEVEQUE Lisa</v>
      </c>
      <c r="H66" s="234"/>
      <c r="I66" s="235"/>
      <c r="J66" s="120"/>
      <c r="K66" s="120"/>
      <c r="L66" s="248" t="str">
        <f>IF(Q30="",L31,IF(L34="","",IF(L34&gt;2,L31,IF(R34&gt;2,Q31,""))))</f>
        <v>JURIENS Guillaume</v>
      </c>
      <c r="M66" s="249"/>
      <c r="N66" s="250"/>
      <c r="O66" s="114">
        <v>33</v>
      </c>
      <c r="P66" s="115">
        <v>34</v>
      </c>
      <c r="Q66" s="233" t="str">
        <f>IF(L41="",Q42,IF(L45="","",IF(L45&gt;2,L42,IF(R45&gt;2,Q42,""))))</f>
        <v>ROGER Clément</v>
      </c>
      <c r="R66" s="234"/>
      <c r="S66" s="235"/>
      <c r="U66" s="126"/>
    </row>
    <row r="67" spans="2:21" s="119" customFormat="1" ht="19.5" customHeight="1" outlineLevel="1">
      <c r="B67" s="248" t="str">
        <f>IF(Q6="",L8,IF(L10="","",IF(L10&gt;2,L8,IF(R10&gt;2,Q8,""))))</f>
        <v>PERPETTE Tiphanie</v>
      </c>
      <c r="C67" s="249"/>
      <c r="D67" s="250"/>
      <c r="E67" s="114">
        <v>15</v>
      </c>
      <c r="F67" s="115">
        <v>16</v>
      </c>
      <c r="G67" s="233" t="str">
        <f>IF(L17="",Q19,IF(L21="","",IF(L21&gt;2,L19,IF(R21&gt;2,Q19,""))))</f>
        <v>WATTIER Sullivan</v>
      </c>
      <c r="H67" s="234"/>
      <c r="I67" s="235"/>
      <c r="J67" s="120"/>
      <c r="K67" s="120"/>
      <c r="L67" s="248" t="str">
        <f>IF(Q30="",L32,IF(L34="","",IF(L34&gt;2,L32,IF(R34&gt;2,Q32,""))))</f>
        <v>SAUVAGE Paul</v>
      </c>
      <c r="M67" s="249"/>
      <c r="N67" s="250"/>
      <c r="O67" s="114">
        <v>35</v>
      </c>
      <c r="P67" s="116">
        <v>36</v>
      </c>
      <c r="Q67" s="233" t="str">
        <f>IF(L41="",Q43,IF(L45="","",IF(L45&gt;2,L43,IF(R45&gt;2,Q43,""))))</f>
        <v>VIGNERON Alexy</v>
      </c>
      <c r="R67" s="234"/>
      <c r="S67" s="235"/>
      <c r="U67" s="126"/>
    </row>
    <row r="68" spans="2:21" s="119" customFormat="1" ht="19.5" customHeight="1" outlineLevel="1" thickBot="1">
      <c r="B68" s="248" t="str">
        <f>IF(Q6="",L9,IF(L10="","",IF(L10&gt;2,L9,IF(R10&gt;2,Q9,""))))</f>
        <v>MEUNIER Alexandre</v>
      </c>
      <c r="C68" s="249"/>
      <c r="D68" s="250"/>
      <c r="E68" s="114">
        <v>17</v>
      </c>
      <c r="F68" s="115">
        <v>18</v>
      </c>
      <c r="G68" s="233" t="str">
        <f>IF(L17="",Q20,IF(L21="","",IF(L21&gt;2,L20,IF(R21&gt;2,Q20,""))))</f>
        <v>BASQUIN Céline</v>
      </c>
      <c r="H68" s="234"/>
      <c r="I68" s="235"/>
      <c r="J68" s="120"/>
      <c r="K68" s="120"/>
      <c r="L68" s="248" t="str">
        <f>IF(Q30="",L33,IF(L34="","",IF(L34&gt;2,L33,IF(R34&gt;2,Q33,""))))</f>
        <v>SHA William</v>
      </c>
      <c r="M68" s="249"/>
      <c r="N68" s="250"/>
      <c r="O68" s="114">
        <v>37</v>
      </c>
      <c r="P68" s="116">
        <v>38</v>
      </c>
      <c r="Q68" s="233" t="str">
        <f>IF(L41="",Q44,IF(L45="","",IF(L45&gt;2,L44,IF(R45&gt;2,Q44,""))))</f>
        <v>DAUTRÊME Marie</v>
      </c>
      <c r="R68" s="234"/>
      <c r="S68" s="235"/>
      <c r="U68" s="126"/>
    </row>
    <row r="69" spans="1:21" ht="15" customHeight="1">
      <c r="A69" s="91">
        <f>IF(D69="","",IF(D69&gt;1,1,0))</f>
        <v>0</v>
      </c>
      <c r="B69" s="228">
        <f>IF(D69="","",SUM(A69:A73))</f>
        <v>2</v>
      </c>
      <c r="C69" s="236"/>
      <c r="D69" s="128">
        <v>1</v>
      </c>
      <c r="E69" s="246"/>
      <c r="F69" s="247"/>
      <c r="G69" s="128">
        <v>2</v>
      </c>
      <c r="H69" s="227">
        <f>IF(G69="","",SUM(J69:J73))</f>
        <v>3</v>
      </c>
      <c r="I69" s="228"/>
      <c r="J69" s="124">
        <f>IF(G69="","",IF(G69&gt;1,1,0))</f>
        <v>1</v>
      </c>
      <c r="K69" s="127">
        <f>IF(N69="","",IF(N69&gt;1,1,0))</f>
        <v>1</v>
      </c>
      <c r="L69" s="228">
        <f>IF(N69="","",SUM(K69:K73))</f>
        <v>1</v>
      </c>
      <c r="M69" s="236"/>
      <c r="N69" s="128">
        <v>2</v>
      </c>
      <c r="O69" s="246"/>
      <c r="P69" s="247"/>
      <c r="Q69" s="128">
        <v>1</v>
      </c>
      <c r="R69" s="227">
        <f>IF(Q69="","",SUM(T69:T73))</f>
        <v>4</v>
      </c>
      <c r="S69" s="228"/>
      <c r="T69" s="124">
        <f>IF(Q69="","",IF(Q69&gt;1,1,0))</f>
        <v>0</v>
      </c>
      <c r="U69" s="92"/>
    </row>
    <row r="70" spans="1:21" ht="15" customHeight="1">
      <c r="A70" s="91">
        <f>IF(D70="","",IF(D70&gt;1,1,0))</f>
        <v>0</v>
      </c>
      <c r="B70" s="230"/>
      <c r="C70" s="237"/>
      <c r="D70" s="129">
        <v>1</v>
      </c>
      <c r="E70" s="231"/>
      <c r="F70" s="232"/>
      <c r="G70" s="129">
        <v>2</v>
      </c>
      <c r="H70" s="229"/>
      <c r="I70" s="230"/>
      <c r="J70" s="124">
        <f>IF(G70="","",IF(G70&gt;1,1,0))</f>
        <v>1</v>
      </c>
      <c r="K70" s="127">
        <f>IF(N70="","",IF(N70&gt;1,1,0))</f>
        <v>0</v>
      </c>
      <c r="L70" s="230"/>
      <c r="M70" s="237"/>
      <c r="N70" s="129">
        <v>0</v>
      </c>
      <c r="O70" s="231"/>
      <c r="P70" s="232"/>
      <c r="Q70" s="129">
        <v>3</v>
      </c>
      <c r="R70" s="229"/>
      <c r="S70" s="230"/>
      <c r="T70" s="124">
        <f>IF(Q70="","",IF(Q70&gt;1,1,0))</f>
        <v>1</v>
      </c>
      <c r="U70" s="92"/>
    </row>
    <row r="71" spans="1:21" ht="15" customHeight="1">
      <c r="A71" s="91">
        <f>IF(D71="","",IF(D71&gt;1,1,0))</f>
        <v>1</v>
      </c>
      <c r="B71" s="230"/>
      <c r="C71" s="237"/>
      <c r="D71" s="129">
        <v>2</v>
      </c>
      <c r="E71" s="231"/>
      <c r="F71" s="232"/>
      <c r="G71" s="129">
        <v>1</v>
      </c>
      <c r="H71" s="229"/>
      <c r="I71" s="230"/>
      <c r="J71" s="124">
        <f>IF(G71="","",IF(G71&gt;1,1,0))</f>
        <v>0</v>
      </c>
      <c r="K71" s="127">
        <f>IF(N71="","",IF(N71&gt;1,1,0))</f>
        <v>0</v>
      </c>
      <c r="L71" s="230"/>
      <c r="M71" s="237"/>
      <c r="N71" s="129">
        <v>1</v>
      </c>
      <c r="O71" s="231"/>
      <c r="P71" s="232"/>
      <c r="Q71" s="129">
        <v>2</v>
      </c>
      <c r="R71" s="229"/>
      <c r="S71" s="230"/>
      <c r="T71" s="124">
        <f>IF(Q71="","",IF(Q71&gt;1,1,0))</f>
        <v>1</v>
      </c>
      <c r="U71" s="92"/>
    </row>
    <row r="72" spans="1:21" ht="15" customHeight="1">
      <c r="A72" s="91">
        <f>IF(D72="","",IF(D72&gt;1,1,0))</f>
        <v>1</v>
      </c>
      <c r="B72" s="230"/>
      <c r="C72" s="237"/>
      <c r="D72" s="129">
        <v>2</v>
      </c>
      <c r="E72" s="231"/>
      <c r="F72" s="232"/>
      <c r="G72" s="129">
        <v>1</v>
      </c>
      <c r="H72" s="229"/>
      <c r="I72" s="230"/>
      <c r="J72" s="124">
        <f>IF(G72="","",IF(G72&gt;1,1,0))</f>
        <v>0</v>
      </c>
      <c r="K72" s="127">
        <f>IF(N72="","",IF(N72&gt;1,1,0))</f>
        <v>0</v>
      </c>
      <c r="L72" s="230"/>
      <c r="M72" s="237"/>
      <c r="N72" s="129">
        <v>1</v>
      </c>
      <c r="O72" s="231"/>
      <c r="P72" s="232"/>
      <c r="Q72" s="129">
        <v>2</v>
      </c>
      <c r="R72" s="229"/>
      <c r="S72" s="230"/>
      <c r="T72" s="124">
        <f>IF(Q72="","",IF(Q72&gt;1,1,0))</f>
        <v>1</v>
      </c>
      <c r="U72" s="92"/>
    </row>
    <row r="73" spans="1:21" ht="15" customHeight="1" thickBot="1">
      <c r="A73" s="91">
        <f>IF(D73="","",IF(D73&gt;1,1,0))</f>
        <v>0</v>
      </c>
      <c r="B73" s="230"/>
      <c r="C73" s="237"/>
      <c r="D73" s="130">
        <v>1</v>
      </c>
      <c r="E73" s="231"/>
      <c r="F73" s="232"/>
      <c r="G73" s="130">
        <v>2</v>
      </c>
      <c r="H73" s="229"/>
      <c r="I73" s="230"/>
      <c r="J73" s="124">
        <f>IF(G73="","",IF(G73&gt;1,1,0))</f>
        <v>1</v>
      </c>
      <c r="K73" s="127">
        <f>IF(N73="","",IF(N73&gt;1,1,0))</f>
        <v>0</v>
      </c>
      <c r="L73" s="230"/>
      <c r="M73" s="237"/>
      <c r="N73" s="130">
        <v>1</v>
      </c>
      <c r="O73" s="231"/>
      <c r="P73" s="232"/>
      <c r="Q73" s="130">
        <v>2</v>
      </c>
      <c r="R73" s="229"/>
      <c r="S73" s="230"/>
      <c r="T73" s="124">
        <f>IF(Q73="","",IF(Q73&gt;1,1,0))</f>
        <v>1</v>
      </c>
      <c r="U73" s="92"/>
    </row>
    <row r="74" ht="30" customHeight="1">
      <c r="J74" s="92"/>
    </row>
    <row r="75" ht="249.75" customHeight="1" hidden="1" outlineLevel="1">
      <c r="J75" s="92"/>
    </row>
    <row r="76" spans="1:20" ht="60" customHeight="1" collapsed="1">
      <c r="A76" s="220" t="s">
        <v>7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</row>
    <row r="77" spans="2:19" ht="19.5" customHeight="1" thickBot="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 s="121" customFormat="1" ht="27.75" customHeight="1" thickBot="1">
      <c r="B78" s="221" t="str">
        <f>IF(G54="",B54,IF(B58="","",IF(H58="","",IF(B58&gt;2,B54,IF(H58&gt;2,G54,"")))))</f>
        <v>TIR ROYEN</v>
      </c>
      <c r="C78" s="222"/>
      <c r="D78" s="223"/>
      <c r="E78" s="244" t="s">
        <v>12</v>
      </c>
      <c r="F78" s="245"/>
      <c r="G78" s="224" t="str">
        <f>IF(B65="",G65,IF(B69="","",IF(H69="","",IF(B69&gt;2,B65,IF(H69&gt;2,G65,"")))))</f>
        <v>LAON</v>
      </c>
      <c r="H78" s="225"/>
      <c r="I78" s="226"/>
      <c r="J78" s="123"/>
      <c r="K78" s="122"/>
      <c r="L78" s="254" t="str">
        <f>IF(Q54="",L54,IF(L58="","",IF(R58="","",IF(L58&gt;2,L54,IF(R58&gt;2,Q54,"")))))</f>
        <v>LA POUDRIERE</v>
      </c>
      <c r="M78" s="255"/>
      <c r="N78" s="256"/>
      <c r="O78" s="244" t="s">
        <v>12</v>
      </c>
      <c r="P78" s="245"/>
      <c r="Q78" s="251" t="str">
        <f>IF(L65="",Q65,IF(L69="","",IF(R69="","",IF(L69&gt;2,L65,IF(R69&gt;2,Q65,"")))))</f>
        <v>SAINT-QUENTIN</v>
      </c>
      <c r="R78" s="252"/>
      <c r="S78" s="253"/>
    </row>
    <row r="79" spans="2:19" s="119" customFormat="1" ht="19.5" customHeight="1" outlineLevel="1">
      <c r="B79" s="241" t="str">
        <f>IF(G54="",B55,IF(B58="","",IF(H58="","",IF(B58&gt;2,B55,IF(H58&gt;2,G55,"")))))</f>
        <v>PAJACZKOWSKI Anthony</v>
      </c>
      <c r="C79" s="242"/>
      <c r="D79" s="243"/>
      <c r="E79" s="117">
        <v>3</v>
      </c>
      <c r="F79" s="113">
        <v>4</v>
      </c>
      <c r="G79" s="238" t="str">
        <f>IF(B65="",G66,IF(B69="","",IF(H69="","",IF(B69&gt;2,B66,IF(H69&gt;2,G66,"")))))</f>
        <v>LEVEQUE Lisa</v>
      </c>
      <c r="H79" s="239"/>
      <c r="I79" s="240"/>
      <c r="J79" s="120"/>
      <c r="K79" s="110"/>
      <c r="L79" s="248" t="str">
        <f>IF(Q54="",L55,IF(L58="","",IF(R58="","",IF(L58&gt;2,L55,IF(R58&gt;2,Q55,"")))))</f>
        <v>DECLERCQ Mathilde</v>
      </c>
      <c r="M79" s="249"/>
      <c r="N79" s="250"/>
      <c r="O79" s="118">
        <v>33</v>
      </c>
      <c r="P79" s="116">
        <v>34</v>
      </c>
      <c r="Q79" s="233" t="str">
        <f>IF(L65="",Q66,IF(L69="","",IF(R69="","",IF(L69&gt;2,L66,IF(R69&gt;2,Q66,"")))))</f>
        <v>ROGER Clément</v>
      </c>
      <c r="R79" s="234"/>
      <c r="S79" s="235"/>
    </row>
    <row r="80" spans="2:19" s="119" customFormat="1" ht="19.5" customHeight="1" outlineLevel="1">
      <c r="B80" s="241" t="str">
        <f>IF(G54="",B56,IF(B58="","",IF(H58="","",IF(B58&gt;2,B56,IF(H58&gt;2,G56,"")))))</f>
        <v>DESACHY Lucas </v>
      </c>
      <c r="C80" s="242"/>
      <c r="D80" s="243"/>
      <c r="E80" s="117">
        <v>5</v>
      </c>
      <c r="F80" s="113">
        <v>6</v>
      </c>
      <c r="G80" s="238" t="str">
        <f>IF(B65="",G67,IF(B69="","",IF(H69="","",IF(B69&gt;2,B67,IF(H69&gt;2,G67,"")))))</f>
        <v>WATTIER Sullivan</v>
      </c>
      <c r="H80" s="239"/>
      <c r="I80" s="240"/>
      <c r="J80" s="120"/>
      <c r="K80" s="110"/>
      <c r="L80" s="248" t="str">
        <f>IF(Q54="",L56,IF(L58="","",IF(R58="","",IF(L58&gt;2,L56,IF(R58&gt;2,Q56,"")))))</f>
        <v>DECLERCQ Aline</v>
      </c>
      <c r="M80" s="249"/>
      <c r="N80" s="250"/>
      <c r="O80" s="118">
        <v>35</v>
      </c>
      <c r="P80" s="116">
        <v>36</v>
      </c>
      <c r="Q80" s="233" t="str">
        <f>IF(L65="",Q67,IF(L69="","",IF(R69="","",IF(L69&gt;2,L67,IF(R69&gt;2,Q67,"")))))</f>
        <v>VIGNERON Alexy</v>
      </c>
      <c r="R80" s="234"/>
      <c r="S80" s="235"/>
    </row>
    <row r="81" spans="2:19" s="119" customFormat="1" ht="19.5" customHeight="1" outlineLevel="1" thickBot="1">
      <c r="B81" s="241" t="str">
        <f>IF(G54="",B57,IF(B58="","",IF(H58="","",IF(B58&gt;2,B57,IF(H58&gt;2,G57,"")))))</f>
        <v>FERNANDES Geoffrey</v>
      </c>
      <c r="C81" s="242"/>
      <c r="D81" s="243"/>
      <c r="E81" s="117">
        <v>7</v>
      </c>
      <c r="F81" s="113">
        <v>8</v>
      </c>
      <c r="G81" s="238" t="str">
        <f>IF(B65="",G68,IF(B69="","",IF(H69="","",IF(B69&gt;2,B68,IF(H69&gt;2,G68,"")))))</f>
        <v>BASQUIN Céline</v>
      </c>
      <c r="H81" s="239"/>
      <c r="I81" s="240"/>
      <c r="J81" s="120"/>
      <c r="K81" s="110"/>
      <c r="L81" s="248" t="str">
        <f>IF(Q54="",L57,IF(L58="","",IF(R58="","",IF(L58&gt;2,L57,IF(R58&gt;2,Q57,"")))))</f>
        <v>BERTON Thomas</v>
      </c>
      <c r="M81" s="249"/>
      <c r="N81" s="250"/>
      <c r="O81" s="118">
        <v>37</v>
      </c>
      <c r="P81" s="116">
        <v>38</v>
      </c>
      <c r="Q81" s="233" t="str">
        <f>IF(L65="",Q68,IF(L69="","",IF(R69="","",IF(L69&gt;2,L68,IF(R69&gt;2,Q68,"")))))</f>
        <v>DAUTRÊME Marie</v>
      </c>
      <c r="R81" s="234"/>
      <c r="S81" s="235"/>
    </row>
    <row r="82" spans="1:21" ht="15" customHeight="1">
      <c r="A82" s="91">
        <f>IF(D82="","",IF(D82&gt;1,1,0))</f>
        <v>1</v>
      </c>
      <c r="B82" s="228">
        <f>IF(D82="","",SUM(A82:A88))</f>
        <v>4</v>
      </c>
      <c r="C82" s="236"/>
      <c r="D82" s="128">
        <v>2</v>
      </c>
      <c r="E82" s="246"/>
      <c r="F82" s="247"/>
      <c r="G82" s="128">
        <v>1</v>
      </c>
      <c r="H82" s="227">
        <f>IF(G82="","",SUM(J82:J88))</f>
        <v>1</v>
      </c>
      <c r="I82" s="228"/>
      <c r="J82" s="124">
        <f>IF(G82="","",IF(G82&gt;1,1,0))</f>
        <v>0</v>
      </c>
      <c r="K82" s="127">
        <f>IF(N82="","",IF(N82&gt;1,1,0))</f>
        <v>0</v>
      </c>
      <c r="L82" s="228">
        <f>IF(N82="","",SUM(K82:K88))</f>
        <v>4</v>
      </c>
      <c r="M82" s="236"/>
      <c r="N82" s="128">
        <v>1</v>
      </c>
      <c r="O82" s="246"/>
      <c r="P82" s="247"/>
      <c r="Q82" s="128">
        <v>2</v>
      </c>
      <c r="R82" s="227">
        <f>IF(Q82="","",SUM(T82:T88))</f>
        <v>2</v>
      </c>
      <c r="S82" s="228"/>
      <c r="T82" s="124">
        <f>IF(Q82="","",IF(Q82&gt;1,1,0))</f>
        <v>1</v>
      </c>
      <c r="U82" s="92"/>
    </row>
    <row r="83" spans="1:21" ht="15" customHeight="1">
      <c r="A83" s="91">
        <f aca="true" t="shared" si="0" ref="A83:A88">IF(D83="","",IF(D83&gt;1,1,0))</f>
        <v>1</v>
      </c>
      <c r="B83" s="230"/>
      <c r="C83" s="237"/>
      <c r="D83" s="129">
        <v>2</v>
      </c>
      <c r="E83" s="231"/>
      <c r="F83" s="232"/>
      <c r="G83" s="129">
        <v>1</v>
      </c>
      <c r="H83" s="229"/>
      <c r="I83" s="230"/>
      <c r="J83" s="124">
        <f aca="true" t="shared" si="1" ref="J83:J88">IF(G83="","",IF(G83&gt;1,1,0))</f>
        <v>0</v>
      </c>
      <c r="K83" s="127">
        <f aca="true" t="shared" si="2" ref="K83:K88">IF(N83="","",IF(N83&gt;1,1,0))</f>
        <v>1</v>
      </c>
      <c r="L83" s="230"/>
      <c r="M83" s="237"/>
      <c r="N83" s="129">
        <v>2</v>
      </c>
      <c r="O83" s="231"/>
      <c r="P83" s="232"/>
      <c r="Q83" s="129">
        <v>1</v>
      </c>
      <c r="R83" s="229"/>
      <c r="S83" s="230"/>
      <c r="T83" s="124">
        <f aca="true" t="shared" si="3" ref="T83:T88">IF(Q83="","",IF(Q83&gt;1,1,0))</f>
        <v>0</v>
      </c>
      <c r="U83" s="92"/>
    </row>
    <row r="84" spans="1:21" ht="15" customHeight="1">
      <c r="A84" s="91">
        <f t="shared" si="0"/>
        <v>0</v>
      </c>
      <c r="B84" s="230"/>
      <c r="C84" s="237"/>
      <c r="D84" s="129">
        <v>1</v>
      </c>
      <c r="E84" s="231"/>
      <c r="F84" s="232"/>
      <c r="G84" s="129">
        <v>2</v>
      </c>
      <c r="H84" s="229"/>
      <c r="I84" s="230"/>
      <c r="J84" s="124">
        <f t="shared" si="1"/>
        <v>1</v>
      </c>
      <c r="K84" s="127">
        <f t="shared" si="2"/>
        <v>0</v>
      </c>
      <c r="L84" s="230"/>
      <c r="M84" s="237"/>
      <c r="N84" s="129">
        <v>1</v>
      </c>
      <c r="O84" s="231"/>
      <c r="P84" s="232"/>
      <c r="Q84" s="129">
        <v>2</v>
      </c>
      <c r="R84" s="229"/>
      <c r="S84" s="230"/>
      <c r="T84" s="124">
        <f t="shared" si="3"/>
        <v>1</v>
      </c>
      <c r="U84" s="92"/>
    </row>
    <row r="85" spans="1:21" ht="15" customHeight="1">
      <c r="A85" s="91">
        <f t="shared" si="0"/>
        <v>1</v>
      </c>
      <c r="B85" s="230"/>
      <c r="C85" s="237"/>
      <c r="D85" s="129">
        <v>2</v>
      </c>
      <c r="E85" s="231"/>
      <c r="F85" s="232"/>
      <c r="G85" s="129">
        <v>1</v>
      </c>
      <c r="H85" s="229"/>
      <c r="I85" s="230"/>
      <c r="J85" s="124">
        <f t="shared" si="1"/>
        <v>0</v>
      </c>
      <c r="K85" s="127">
        <f t="shared" si="2"/>
        <v>1</v>
      </c>
      <c r="L85" s="230"/>
      <c r="M85" s="237"/>
      <c r="N85" s="129">
        <v>2</v>
      </c>
      <c r="O85" s="231"/>
      <c r="P85" s="232"/>
      <c r="Q85" s="129">
        <v>1</v>
      </c>
      <c r="R85" s="229"/>
      <c r="S85" s="230"/>
      <c r="T85" s="124">
        <f t="shared" si="3"/>
        <v>0</v>
      </c>
      <c r="U85" s="92"/>
    </row>
    <row r="86" spans="1:21" ht="15" customHeight="1">
      <c r="A86" s="91">
        <f t="shared" si="0"/>
        <v>1</v>
      </c>
      <c r="B86" s="230"/>
      <c r="C86" s="237"/>
      <c r="D86" s="129">
        <v>3</v>
      </c>
      <c r="E86" s="231"/>
      <c r="F86" s="232"/>
      <c r="G86" s="129">
        <v>0</v>
      </c>
      <c r="H86" s="229"/>
      <c r="I86" s="230"/>
      <c r="J86" s="124">
        <f t="shared" si="1"/>
        <v>0</v>
      </c>
      <c r="K86" s="127">
        <f t="shared" si="2"/>
        <v>1</v>
      </c>
      <c r="L86" s="230"/>
      <c r="M86" s="237"/>
      <c r="N86" s="129">
        <v>2</v>
      </c>
      <c r="O86" s="231"/>
      <c r="P86" s="232"/>
      <c r="Q86" s="129">
        <v>1</v>
      </c>
      <c r="R86" s="229"/>
      <c r="S86" s="230"/>
      <c r="T86" s="124">
        <f t="shared" si="3"/>
        <v>0</v>
      </c>
      <c r="U86" s="92"/>
    </row>
    <row r="87" spans="1:21" ht="15" customHeight="1">
      <c r="A87" s="91">
        <f t="shared" si="0"/>
      </c>
      <c r="B87" s="230"/>
      <c r="C87" s="237"/>
      <c r="D87" s="129"/>
      <c r="E87" s="231"/>
      <c r="F87" s="232"/>
      <c r="G87" s="129"/>
      <c r="H87" s="229"/>
      <c r="I87" s="230"/>
      <c r="J87" s="124">
        <f t="shared" si="1"/>
      </c>
      <c r="K87" s="127">
        <f t="shared" si="2"/>
        <v>1</v>
      </c>
      <c r="L87" s="230"/>
      <c r="M87" s="237"/>
      <c r="N87" s="129">
        <v>2</v>
      </c>
      <c r="O87" s="231"/>
      <c r="P87" s="232"/>
      <c r="Q87" s="129">
        <v>1</v>
      </c>
      <c r="R87" s="229"/>
      <c r="S87" s="230"/>
      <c r="T87" s="124">
        <f t="shared" si="3"/>
        <v>0</v>
      </c>
      <c r="U87" s="92"/>
    </row>
    <row r="88" spans="1:21" ht="15" customHeight="1" thickBot="1">
      <c r="A88" s="91">
        <f t="shared" si="0"/>
      </c>
      <c r="B88" s="230"/>
      <c r="C88" s="237"/>
      <c r="D88" s="130"/>
      <c r="E88" s="231"/>
      <c r="F88" s="232"/>
      <c r="G88" s="130"/>
      <c r="H88" s="229"/>
      <c r="I88" s="230"/>
      <c r="J88" s="124">
        <f t="shared" si="1"/>
      </c>
      <c r="K88" s="127">
        <f t="shared" si="2"/>
      </c>
      <c r="L88" s="230"/>
      <c r="M88" s="237"/>
      <c r="N88" s="130"/>
      <c r="O88" s="231"/>
      <c r="P88" s="232"/>
      <c r="Q88" s="130"/>
      <c r="R88" s="229"/>
      <c r="S88" s="230"/>
      <c r="T88" s="124">
        <f t="shared" si="3"/>
      </c>
      <c r="U88" s="92"/>
    </row>
    <row r="89" spans="10:21" ht="30" customHeight="1">
      <c r="J89" s="89"/>
      <c r="K89" s="89"/>
      <c r="U89" s="92"/>
    </row>
    <row r="90" spans="10:21" ht="327" customHeight="1" hidden="1" outlineLevel="1">
      <c r="J90" s="89"/>
      <c r="K90" s="89"/>
      <c r="U90" s="92"/>
    </row>
    <row r="91" spans="10:21" ht="19.5" customHeight="1" collapsed="1">
      <c r="J91" s="89"/>
      <c r="K91" s="89"/>
      <c r="U91" s="92"/>
    </row>
    <row r="92" spans="7:21" ht="51" customHeight="1">
      <c r="G92" s="219" t="s">
        <v>21</v>
      </c>
      <c r="H92" s="219"/>
      <c r="I92" s="219"/>
      <c r="J92" s="219"/>
      <c r="K92" s="219"/>
      <c r="L92" s="219"/>
      <c r="M92" s="219"/>
      <c r="N92" s="219"/>
      <c r="O92" s="153"/>
      <c r="P92" s="92"/>
      <c r="U92" s="92"/>
    </row>
    <row r="93" spans="7:21" ht="30" customHeight="1" thickBot="1">
      <c r="G93" s="88"/>
      <c r="H93" s="88"/>
      <c r="I93" s="88"/>
      <c r="J93" s="88"/>
      <c r="K93" s="88"/>
      <c r="L93" s="88"/>
      <c r="M93" s="88"/>
      <c r="N93" s="88"/>
      <c r="O93" s="153"/>
      <c r="P93" s="92"/>
      <c r="U93" s="92"/>
    </row>
    <row r="94" spans="7:21" s="121" customFormat="1" ht="27.75" customHeight="1" thickBot="1">
      <c r="G94" s="221" t="str">
        <f>IF(G78="","",IF(B82="","",IF(H82="","",IF(B82&gt;3,G78,IF(H82&gt;3,B78,"")))))</f>
        <v>LAON</v>
      </c>
      <c r="H94" s="222"/>
      <c r="I94" s="223"/>
      <c r="J94" s="244" t="s">
        <v>12</v>
      </c>
      <c r="K94" s="245"/>
      <c r="L94" s="224" t="str">
        <f>IF(L78="","",IF(L82="","",IF(R82="","",IF(L82&gt;3,Q78,IF(R82&gt;3,L78,"")))))</f>
        <v>SAINT-QUENTIN</v>
      </c>
      <c r="M94" s="225"/>
      <c r="N94" s="226"/>
      <c r="O94" s="123"/>
      <c r="P94" s="125"/>
      <c r="U94" s="125"/>
    </row>
    <row r="95" spans="7:21" s="119" customFormat="1" ht="19.5" customHeight="1" outlineLevel="1">
      <c r="G95" s="241" t="str">
        <f>IF(G78="","",IF(B82="","",IF(H82="","",IF(B82&gt;3,G79,IF(H82&gt;3,B79,"")))))</f>
        <v>LEVEQUE Lisa</v>
      </c>
      <c r="H95" s="242"/>
      <c r="I95" s="243"/>
      <c r="J95" s="117">
        <v>23</v>
      </c>
      <c r="K95" s="113">
        <v>24</v>
      </c>
      <c r="L95" s="238" t="str">
        <f>IF(L78="","",IF(L82="","",IF(R82="","",IF(L82&gt;3,Q79,IF(R82&gt;3,L79,"")))))</f>
        <v>ROGER Clément</v>
      </c>
      <c r="M95" s="239"/>
      <c r="N95" s="240"/>
      <c r="O95" s="120"/>
      <c r="P95" s="126"/>
      <c r="U95" s="126"/>
    </row>
    <row r="96" spans="7:21" s="119" customFormat="1" ht="19.5" customHeight="1" outlineLevel="1">
      <c r="G96" s="241" t="str">
        <f>IF(G78="","",IF(B82="","",IF(H82="","",IF(B82&gt;3,G80,IF(H82&gt;3,B80,"")))))</f>
        <v>WATTIER Sullivan</v>
      </c>
      <c r="H96" s="242"/>
      <c r="I96" s="243"/>
      <c r="J96" s="117">
        <v>25</v>
      </c>
      <c r="K96" s="113">
        <v>26</v>
      </c>
      <c r="L96" s="238" t="str">
        <f>IF(L78="","",IF(L82="","",IF(R82="","",IF(L82&gt;3,Q80,IF(R82&gt;3,L80,"")))))</f>
        <v>VIGNERON Alexy</v>
      </c>
      <c r="M96" s="239"/>
      <c r="N96" s="240"/>
      <c r="O96" s="120"/>
      <c r="P96" s="126"/>
      <c r="U96" s="126"/>
    </row>
    <row r="97" spans="7:21" s="119" customFormat="1" ht="19.5" customHeight="1" outlineLevel="1" thickBot="1">
      <c r="G97" s="241" t="str">
        <f>IF(G78="","",IF(B82="","",IF(H82="","",IF(B82&gt;3,G81,IF(H82&gt;3,B81,"")))))</f>
        <v>BASQUIN Céline</v>
      </c>
      <c r="H97" s="242"/>
      <c r="I97" s="243"/>
      <c r="J97" s="117">
        <v>27</v>
      </c>
      <c r="K97" s="113">
        <v>28</v>
      </c>
      <c r="L97" s="238" t="str">
        <f>IF(L78="","",IF(L82="","",IF(R82="","",IF(L82&gt;3,Q81,IF(R82&gt;3,L81,"")))))</f>
        <v>DAUTRÊME Marie</v>
      </c>
      <c r="M97" s="239"/>
      <c r="N97" s="240"/>
      <c r="O97" s="120"/>
      <c r="P97" s="126"/>
      <c r="U97" s="126"/>
    </row>
    <row r="98" spans="6:21" ht="15" customHeight="1">
      <c r="F98" s="91">
        <f>IF(I98="","",IF(I98&gt;1,1,0))</f>
        <v>1</v>
      </c>
      <c r="G98" s="228">
        <f>IF(I98="","",SUM(F98:F104))</f>
        <v>4</v>
      </c>
      <c r="H98" s="236"/>
      <c r="I98" s="128">
        <v>2</v>
      </c>
      <c r="J98" s="246"/>
      <c r="K98" s="247"/>
      <c r="L98" s="128">
        <v>1</v>
      </c>
      <c r="M98" s="227">
        <f>IF(L98="","",SUM(O98:O104))</f>
        <v>1</v>
      </c>
      <c r="N98" s="228"/>
      <c r="O98" s="124">
        <f>IF(L98="","",IF(L98&gt;1,1,0))</f>
        <v>0</v>
      </c>
      <c r="P98" s="92"/>
      <c r="U98" s="92"/>
    </row>
    <row r="99" spans="6:21" ht="15" customHeight="1">
      <c r="F99" s="91">
        <f aca="true" t="shared" si="4" ref="F99:F104">IF(I99="","",IF(I99&gt;1,1,0))</f>
        <v>1</v>
      </c>
      <c r="G99" s="230"/>
      <c r="H99" s="237"/>
      <c r="I99" s="129">
        <v>2</v>
      </c>
      <c r="J99" s="231"/>
      <c r="K99" s="232"/>
      <c r="L99" s="129">
        <v>1</v>
      </c>
      <c r="M99" s="229"/>
      <c r="N99" s="230"/>
      <c r="O99" s="124">
        <f aca="true" t="shared" si="5" ref="O99:O104">IF(L99="","",IF(L99&gt;1,1,0))</f>
        <v>0</v>
      </c>
      <c r="P99" s="92"/>
      <c r="U99" s="92"/>
    </row>
    <row r="100" spans="6:21" ht="15" customHeight="1">
      <c r="F100" s="91">
        <f t="shared" si="4"/>
        <v>0</v>
      </c>
      <c r="G100" s="230"/>
      <c r="H100" s="237"/>
      <c r="I100" s="129">
        <v>1</v>
      </c>
      <c r="J100" s="231"/>
      <c r="K100" s="232"/>
      <c r="L100" s="129">
        <v>2</v>
      </c>
      <c r="M100" s="229"/>
      <c r="N100" s="230"/>
      <c r="O100" s="124">
        <f t="shared" si="5"/>
        <v>1</v>
      </c>
      <c r="P100" s="92"/>
      <c r="U100" s="92"/>
    </row>
    <row r="101" spans="6:21" ht="15" customHeight="1">
      <c r="F101" s="91">
        <f t="shared" si="4"/>
        <v>1</v>
      </c>
      <c r="G101" s="230"/>
      <c r="H101" s="237"/>
      <c r="I101" s="129">
        <v>2</v>
      </c>
      <c r="J101" s="231"/>
      <c r="K101" s="232"/>
      <c r="L101" s="129">
        <v>1</v>
      </c>
      <c r="M101" s="229"/>
      <c r="N101" s="230"/>
      <c r="O101" s="124">
        <f t="shared" si="5"/>
        <v>0</v>
      </c>
      <c r="P101" s="92"/>
      <c r="U101" s="92"/>
    </row>
    <row r="102" spans="6:21" ht="15" customHeight="1">
      <c r="F102" s="91">
        <f t="shared" si="4"/>
        <v>1</v>
      </c>
      <c r="G102" s="230"/>
      <c r="H102" s="237"/>
      <c r="I102" s="129">
        <v>2</v>
      </c>
      <c r="J102" s="231"/>
      <c r="K102" s="232"/>
      <c r="L102" s="129">
        <v>1</v>
      </c>
      <c r="M102" s="229"/>
      <c r="N102" s="230"/>
      <c r="O102" s="124">
        <f t="shared" si="5"/>
        <v>0</v>
      </c>
      <c r="P102" s="92"/>
      <c r="U102" s="92"/>
    </row>
    <row r="103" spans="6:21" ht="15" customHeight="1">
      <c r="F103" s="91">
        <f t="shared" si="4"/>
      </c>
      <c r="G103" s="230"/>
      <c r="H103" s="237"/>
      <c r="I103" s="129"/>
      <c r="J103" s="231"/>
      <c r="K103" s="232"/>
      <c r="L103" s="129"/>
      <c r="M103" s="229"/>
      <c r="N103" s="230"/>
      <c r="O103" s="124">
        <f t="shared" si="5"/>
      </c>
      <c r="P103" s="92"/>
      <c r="U103" s="92"/>
    </row>
    <row r="104" spans="6:21" ht="15" customHeight="1" thickBot="1">
      <c r="F104" s="91">
        <f t="shared" si="4"/>
      </c>
      <c r="G104" s="230"/>
      <c r="H104" s="237"/>
      <c r="I104" s="130"/>
      <c r="J104" s="231"/>
      <c r="K104" s="232"/>
      <c r="L104" s="130"/>
      <c r="M104" s="229"/>
      <c r="N104" s="230"/>
      <c r="O104" s="124">
        <f t="shared" si="5"/>
      </c>
      <c r="P104" s="92"/>
      <c r="U104" s="92"/>
    </row>
    <row r="105" ht="15" customHeight="1"/>
    <row r="106" spans="6:14" ht="60" customHeight="1">
      <c r="F106" s="88"/>
      <c r="G106" s="220" t="s">
        <v>24</v>
      </c>
      <c r="H106" s="220"/>
      <c r="I106" s="220"/>
      <c r="J106" s="220"/>
      <c r="K106" s="220"/>
      <c r="L106" s="220"/>
      <c r="M106" s="220"/>
      <c r="N106" s="220"/>
    </row>
    <row r="107" spans="6:14" ht="27.75" customHeight="1" thickBot="1"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6:15" ht="27.75" customHeight="1" thickBot="1">
      <c r="F108" s="122"/>
      <c r="G108" s="254" t="str">
        <f>IF(G78="",B78,IF(B82="","",IF(H82="","",IF(B82&gt;3,B78,IF(H82&gt;3,G78,"")))))</f>
        <v>TIR ROYEN</v>
      </c>
      <c r="H108" s="255"/>
      <c r="I108" s="256"/>
      <c r="J108" s="244" t="s">
        <v>12</v>
      </c>
      <c r="K108" s="245"/>
      <c r="L108" s="251" t="str">
        <f>IF(L78="",Q78,IF(L82="","",IF(R82="","",IF(L82&gt;3,L78,IF(R82&gt;3,Q78,"")))))</f>
        <v>LA POUDRIERE</v>
      </c>
      <c r="M108" s="252"/>
      <c r="N108" s="253"/>
      <c r="O108" s="121"/>
    </row>
    <row r="109" spans="6:15" ht="19.5" customHeight="1" outlineLevel="1">
      <c r="F109" s="110"/>
      <c r="G109" s="248" t="str">
        <f>IF(G78="",B79,IF(B82="","",IF(H82="","",IF(B82&gt;3,B79,IF(H82&gt;3,G79,"")))))</f>
        <v>PAJACZKOWSKI Anthony</v>
      </c>
      <c r="H109" s="249"/>
      <c r="I109" s="250"/>
      <c r="J109" s="118">
        <v>13</v>
      </c>
      <c r="K109" s="116">
        <v>14</v>
      </c>
      <c r="L109" s="233" t="str">
        <f>IF(L78="",Q79,IF(L82="","",IF(R82="","",IF(L82&gt;3,L79,IF(R82&gt;3,Q79,"")))))</f>
        <v>DECLERCQ Mathilde</v>
      </c>
      <c r="M109" s="234"/>
      <c r="N109" s="235"/>
      <c r="O109" s="119"/>
    </row>
    <row r="110" spans="6:15" ht="19.5" customHeight="1" outlineLevel="1">
      <c r="F110" s="110"/>
      <c r="G110" s="248" t="str">
        <f>IF(G78="",B80,IF(B82="","",IF(H82="","",IF(B82&gt;3,B80,IF(H82&gt;3,G80,"")))))</f>
        <v>DESACHY Lucas </v>
      </c>
      <c r="H110" s="249"/>
      <c r="I110" s="250"/>
      <c r="J110" s="118">
        <v>15</v>
      </c>
      <c r="K110" s="116">
        <v>16</v>
      </c>
      <c r="L110" s="233" t="str">
        <f>IF(L78="",Q80,IF(L82="","",IF(R82="","",IF(L82&gt;3,L80,IF(R82&gt;3,Q80,"")))))</f>
        <v>DECLERCQ Aline</v>
      </c>
      <c r="M110" s="234"/>
      <c r="N110" s="235"/>
      <c r="O110" s="119"/>
    </row>
    <row r="111" spans="6:15" ht="19.5" customHeight="1" outlineLevel="1" thickBot="1">
      <c r="F111" s="110"/>
      <c r="G111" s="248" t="str">
        <f>IF(G78="",B81,IF(B82="","",IF(H82="","",IF(B82&gt;3,B81,IF(H82&gt;3,G81,"")))))</f>
        <v>FERNANDES Geoffrey</v>
      </c>
      <c r="H111" s="249"/>
      <c r="I111" s="250"/>
      <c r="J111" s="118">
        <v>17</v>
      </c>
      <c r="K111" s="116">
        <v>18</v>
      </c>
      <c r="L111" s="233" t="str">
        <f>IF(L78="",Q81,IF(L82="","",IF(R82="","",IF(L82&gt;3,L81,IF(R82&gt;3,Q81,"")))))</f>
        <v>BERTON Thomas</v>
      </c>
      <c r="M111" s="234"/>
      <c r="N111" s="235"/>
      <c r="O111" s="119"/>
    </row>
    <row r="112" spans="5:15" ht="15" customHeight="1">
      <c r="E112" s="92"/>
      <c r="F112" s="127">
        <f>IF(I112="","",IF(I112&gt;1,1,0))</f>
        <v>1</v>
      </c>
      <c r="G112" s="228">
        <f>IF(I112="","",SUM(F112:F118))</f>
        <v>4</v>
      </c>
      <c r="H112" s="236"/>
      <c r="I112" s="128">
        <v>2</v>
      </c>
      <c r="J112" s="246"/>
      <c r="K112" s="247"/>
      <c r="L112" s="128">
        <v>1</v>
      </c>
      <c r="M112" s="227">
        <v>1</v>
      </c>
      <c r="N112" s="228"/>
      <c r="O112" s="124">
        <f>IF(L112="","",IF(L112&gt;1,1,0))</f>
        <v>0</v>
      </c>
    </row>
    <row r="113" spans="5:15" ht="15" customHeight="1">
      <c r="E113" s="92"/>
      <c r="F113" s="127">
        <f aca="true" t="shared" si="6" ref="F113:F118">IF(I113="","",IF(I113&gt;1,1,0))</f>
        <v>1</v>
      </c>
      <c r="G113" s="230"/>
      <c r="H113" s="237"/>
      <c r="I113" s="129">
        <v>3</v>
      </c>
      <c r="J113" s="231"/>
      <c r="K113" s="232"/>
      <c r="L113" s="129">
        <v>0</v>
      </c>
      <c r="M113" s="229"/>
      <c r="N113" s="230"/>
      <c r="O113" s="124">
        <f aca="true" t="shared" si="7" ref="O113:O118">IF(L113="","",IF(L113&gt;1,1,0))</f>
        <v>0</v>
      </c>
    </row>
    <row r="114" spans="5:15" ht="15" customHeight="1">
      <c r="E114" s="92"/>
      <c r="F114" s="127">
        <f t="shared" si="6"/>
        <v>1</v>
      </c>
      <c r="G114" s="230"/>
      <c r="H114" s="237"/>
      <c r="I114" s="129">
        <v>2</v>
      </c>
      <c r="J114" s="231"/>
      <c r="K114" s="232"/>
      <c r="L114" s="129">
        <v>1</v>
      </c>
      <c r="M114" s="229"/>
      <c r="N114" s="230"/>
      <c r="O114" s="124">
        <f t="shared" si="7"/>
        <v>0</v>
      </c>
    </row>
    <row r="115" spans="5:15" ht="15" customHeight="1">
      <c r="E115" s="92"/>
      <c r="F115" s="127">
        <f t="shared" si="6"/>
        <v>1</v>
      </c>
      <c r="G115" s="230"/>
      <c r="H115" s="237"/>
      <c r="I115" s="129">
        <v>2</v>
      </c>
      <c r="J115" s="231"/>
      <c r="K115" s="232"/>
      <c r="L115" s="129">
        <v>1</v>
      </c>
      <c r="M115" s="229"/>
      <c r="N115" s="230"/>
      <c r="O115" s="124">
        <f t="shared" si="7"/>
        <v>0</v>
      </c>
    </row>
    <row r="116" spans="5:15" ht="15" customHeight="1">
      <c r="E116" s="92"/>
      <c r="F116" s="127">
        <f t="shared" si="6"/>
      </c>
      <c r="G116" s="230"/>
      <c r="H116" s="237"/>
      <c r="I116" s="129"/>
      <c r="J116" s="231"/>
      <c r="K116" s="232"/>
      <c r="L116" s="129"/>
      <c r="M116" s="229"/>
      <c r="N116" s="230"/>
      <c r="O116" s="124">
        <f t="shared" si="7"/>
      </c>
    </row>
    <row r="117" spans="5:15" ht="15" customHeight="1">
      <c r="E117" s="92"/>
      <c r="F117" s="127">
        <f t="shared" si="6"/>
      </c>
      <c r="G117" s="230"/>
      <c r="H117" s="237"/>
      <c r="I117" s="129"/>
      <c r="J117" s="231"/>
      <c r="K117" s="232"/>
      <c r="L117" s="129"/>
      <c r="M117" s="229"/>
      <c r="N117" s="230"/>
      <c r="O117" s="124">
        <f t="shared" si="7"/>
      </c>
    </row>
    <row r="118" spans="5:15" ht="15" customHeight="1" thickBot="1">
      <c r="E118" s="92"/>
      <c r="F118" s="127">
        <f t="shared" si="6"/>
      </c>
      <c r="G118" s="230"/>
      <c r="H118" s="237"/>
      <c r="I118" s="130"/>
      <c r="J118" s="231"/>
      <c r="K118" s="232"/>
      <c r="L118" s="130"/>
      <c r="M118" s="229"/>
      <c r="N118" s="230"/>
      <c r="O118" s="124">
        <f t="shared" si="7"/>
      </c>
    </row>
    <row r="119" ht="27.75" customHeight="1">
      <c r="E119" s="92"/>
    </row>
    <row r="120" ht="27.75" customHeight="1">
      <c r="E120" s="92"/>
    </row>
    <row r="121" ht="27.75" customHeight="1">
      <c r="E121" s="92"/>
    </row>
    <row r="122" ht="27.75" customHeight="1">
      <c r="E122" s="92"/>
    </row>
    <row r="123" ht="27.75" customHeight="1">
      <c r="E123" s="92"/>
    </row>
  </sheetData>
  <mergeCells count="271">
    <mergeCell ref="J116:K116"/>
    <mergeCell ref="J117:K117"/>
    <mergeCell ref="J118:K118"/>
    <mergeCell ref="O86:P86"/>
    <mergeCell ref="O87:P87"/>
    <mergeCell ref="O88:P88"/>
    <mergeCell ref="J108:K108"/>
    <mergeCell ref="J112:K112"/>
    <mergeCell ref="J113:K113"/>
    <mergeCell ref="J114:K114"/>
    <mergeCell ref="J115:K115"/>
    <mergeCell ref="O73:P73"/>
    <mergeCell ref="E82:F82"/>
    <mergeCell ref="E83:F83"/>
    <mergeCell ref="E84:F84"/>
    <mergeCell ref="O82:P82"/>
    <mergeCell ref="O83:P83"/>
    <mergeCell ref="O84:P84"/>
    <mergeCell ref="E73:F73"/>
    <mergeCell ref="O78:P78"/>
    <mergeCell ref="L82:M88"/>
    <mergeCell ref="O69:P69"/>
    <mergeCell ref="O70:P70"/>
    <mergeCell ref="O71:P71"/>
    <mergeCell ref="O72:P72"/>
    <mergeCell ref="O49:P49"/>
    <mergeCell ref="G44:I44"/>
    <mergeCell ref="G56:I56"/>
    <mergeCell ref="E49:F49"/>
    <mergeCell ref="E47:F47"/>
    <mergeCell ref="E48:F48"/>
    <mergeCell ref="G54:I54"/>
    <mergeCell ref="A28:T28"/>
    <mergeCell ref="Q31:S31"/>
    <mergeCell ref="B32:D32"/>
    <mergeCell ref="E46:F46"/>
    <mergeCell ref="O45:P45"/>
    <mergeCell ref="O46:P46"/>
    <mergeCell ref="L44:N44"/>
    <mergeCell ref="H45:I49"/>
    <mergeCell ref="O47:P47"/>
    <mergeCell ref="O48:P48"/>
    <mergeCell ref="E35:F35"/>
    <mergeCell ref="E36:F36"/>
    <mergeCell ref="O34:P34"/>
    <mergeCell ref="O35:P35"/>
    <mergeCell ref="O36:P36"/>
    <mergeCell ref="Q68:S68"/>
    <mergeCell ref="Q56:S56"/>
    <mergeCell ref="Q57:S57"/>
    <mergeCell ref="E65:F65"/>
    <mergeCell ref="G65:I65"/>
    <mergeCell ref="L65:N65"/>
    <mergeCell ref="O65:P65"/>
    <mergeCell ref="E59:F59"/>
    <mergeCell ref="E60:F60"/>
    <mergeCell ref="E61:F61"/>
    <mergeCell ref="Q66:S66"/>
    <mergeCell ref="L66:N66"/>
    <mergeCell ref="O59:P59"/>
    <mergeCell ref="O60:P60"/>
    <mergeCell ref="O61:P61"/>
    <mergeCell ref="O62:P62"/>
    <mergeCell ref="R58:S62"/>
    <mergeCell ref="Q65:S65"/>
    <mergeCell ref="O58:P58"/>
    <mergeCell ref="O14:P14"/>
    <mergeCell ref="E69:F69"/>
    <mergeCell ref="E70:F70"/>
    <mergeCell ref="E71:F71"/>
    <mergeCell ref="O21:P21"/>
    <mergeCell ref="O22:P22"/>
    <mergeCell ref="O23:P23"/>
    <mergeCell ref="O24:P24"/>
    <mergeCell ref="O25:P25"/>
    <mergeCell ref="E34:F34"/>
    <mergeCell ref="B42:D42"/>
    <mergeCell ref="G42:I42"/>
    <mergeCell ref="L42:N42"/>
    <mergeCell ref="E6:F6"/>
    <mergeCell ref="E37:F37"/>
    <mergeCell ref="E38:F38"/>
    <mergeCell ref="B41:D41"/>
    <mergeCell ref="G41:I41"/>
    <mergeCell ref="L41:N41"/>
    <mergeCell ref="E41:F41"/>
    <mergeCell ref="B43:D43"/>
    <mergeCell ref="G43:I43"/>
    <mergeCell ref="L43:N43"/>
    <mergeCell ref="Q43:S43"/>
    <mergeCell ref="R34:S38"/>
    <mergeCell ref="L54:N54"/>
    <mergeCell ref="Q41:S41"/>
    <mergeCell ref="O41:P41"/>
    <mergeCell ref="Q44:S44"/>
    <mergeCell ref="Q42:S42"/>
    <mergeCell ref="O37:P37"/>
    <mergeCell ref="O38:P38"/>
    <mergeCell ref="A52:T52"/>
    <mergeCell ref="B44:D44"/>
    <mergeCell ref="R45:S49"/>
    <mergeCell ref="E45:F45"/>
    <mergeCell ref="B55:D55"/>
    <mergeCell ref="G55:I55"/>
    <mergeCell ref="L55:N55"/>
    <mergeCell ref="Q55:S55"/>
    <mergeCell ref="O54:P54"/>
    <mergeCell ref="Q54:S54"/>
    <mergeCell ref="B54:D54"/>
    <mergeCell ref="E54:F54"/>
    <mergeCell ref="G32:I32"/>
    <mergeCell ref="L32:N32"/>
    <mergeCell ref="Q32:S32"/>
    <mergeCell ref="B31:D31"/>
    <mergeCell ref="G31:I31"/>
    <mergeCell ref="L31:N31"/>
    <mergeCell ref="B33:D33"/>
    <mergeCell ref="G33:I33"/>
    <mergeCell ref="L33:N33"/>
    <mergeCell ref="Q33:S33"/>
    <mergeCell ref="B56:D56"/>
    <mergeCell ref="L56:N56"/>
    <mergeCell ref="B30:D30"/>
    <mergeCell ref="G30:I30"/>
    <mergeCell ref="L30:N30"/>
    <mergeCell ref="L34:M38"/>
    <mergeCell ref="L45:M49"/>
    <mergeCell ref="B34:C38"/>
    <mergeCell ref="B45:C49"/>
    <mergeCell ref="H34:I38"/>
    <mergeCell ref="Q30:S30"/>
    <mergeCell ref="E30:F30"/>
    <mergeCell ref="O30:P30"/>
    <mergeCell ref="B21:C25"/>
    <mergeCell ref="H21:I25"/>
    <mergeCell ref="L21:M25"/>
    <mergeCell ref="R21:S25"/>
    <mergeCell ref="E21:F21"/>
    <mergeCell ref="E22:F22"/>
    <mergeCell ref="E23:F23"/>
    <mergeCell ref="E24:F24"/>
    <mergeCell ref="E25:F25"/>
    <mergeCell ref="Q18:S18"/>
    <mergeCell ref="B19:D19"/>
    <mergeCell ref="G19:I19"/>
    <mergeCell ref="L19:N19"/>
    <mergeCell ref="Q19:S19"/>
    <mergeCell ref="B20:D20"/>
    <mergeCell ref="G20:I20"/>
    <mergeCell ref="L20:N20"/>
    <mergeCell ref="Q20:S20"/>
    <mergeCell ref="B18:D18"/>
    <mergeCell ref="G18:I18"/>
    <mergeCell ref="L18:N18"/>
    <mergeCell ref="B17:D17"/>
    <mergeCell ref="G17:I17"/>
    <mergeCell ref="L17:N17"/>
    <mergeCell ref="Q17:S17"/>
    <mergeCell ref="O17:P17"/>
    <mergeCell ref="E17:F17"/>
    <mergeCell ref="Q9:S9"/>
    <mergeCell ref="R10:S14"/>
    <mergeCell ref="E11:F11"/>
    <mergeCell ref="E12:F12"/>
    <mergeCell ref="E13:F13"/>
    <mergeCell ref="E14:F14"/>
    <mergeCell ref="O10:P10"/>
    <mergeCell ref="O11:P11"/>
    <mergeCell ref="O12:P12"/>
    <mergeCell ref="O13:P13"/>
    <mergeCell ref="B8:D8"/>
    <mergeCell ref="G8:I8"/>
    <mergeCell ref="L8:N8"/>
    <mergeCell ref="B10:C14"/>
    <mergeCell ref="E10:F10"/>
    <mergeCell ref="H10:I14"/>
    <mergeCell ref="L10:M14"/>
    <mergeCell ref="B9:D9"/>
    <mergeCell ref="G9:I9"/>
    <mergeCell ref="L9:N9"/>
    <mergeCell ref="B68:D68"/>
    <mergeCell ref="G68:I68"/>
    <mergeCell ref="L68:N68"/>
    <mergeCell ref="B69:C73"/>
    <mergeCell ref="L69:M73"/>
    <mergeCell ref="H69:I73"/>
    <mergeCell ref="E72:F72"/>
    <mergeCell ref="E62:F62"/>
    <mergeCell ref="E58:F58"/>
    <mergeCell ref="G57:I57"/>
    <mergeCell ref="Q78:S78"/>
    <mergeCell ref="R69:S73"/>
    <mergeCell ref="A76:T76"/>
    <mergeCell ref="B78:D78"/>
    <mergeCell ref="E78:F78"/>
    <mergeCell ref="G78:I78"/>
    <mergeCell ref="L78:N78"/>
    <mergeCell ref="B67:D67"/>
    <mergeCell ref="G67:I67"/>
    <mergeCell ref="L57:N57"/>
    <mergeCell ref="B58:C62"/>
    <mergeCell ref="H58:I62"/>
    <mergeCell ref="B57:D57"/>
    <mergeCell ref="L67:N67"/>
    <mergeCell ref="B66:D66"/>
    <mergeCell ref="G66:I66"/>
    <mergeCell ref="B65:D65"/>
    <mergeCell ref="A2:T2"/>
    <mergeCell ref="B6:D6"/>
    <mergeCell ref="G6:I6"/>
    <mergeCell ref="A4:T4"/>
    <mergeCell ref="O6:P6"/>
    <mergeCell ref="B79:D79"/>
    <mergeCell ref="G79:I79"/>
    <mergeCell ref="L79:N79"/>
    <mergeCell ref="Q79:S79"/>
    <mergeCell ref="B80:D80"/>
    <mergeCell ref="G80:I80"/>
    <mergeCell ref="L80:N80"/>
    <mergeCell ref="Q80:S80"/>
    <mergeCell ref="E85:F85"/>
    <mergeCell ref="E86:F86"/>
    <mergeCell ref="E87:F87"/>
    <mergeCell ref="E88:F88"/>
    <mergeCell ref="B81:D81"/>
    <mergeCell ref="G81:I81"/>
    <mergeCell ref="L81:N81"/>
    <mergeCell ref="Q81:S81"/>
    <mergeCell ref="G110:I110"/>
    <mergeCell ref="L110:N110"/>
    <mergeCell ref="L108:N108"/>
    <mergeCell ref="G95:I95"/>
    <mergeCell ref="L95:N95"/>
    <mergeCell ref="G109:I109"/>
    <mergeCell ref="L109:N109"/>
    <mergeCell ref="G108:I108"/>
    <mergeCell ref="J104:K104"/>
    <mergeCell ref="G112:H118"/>
    <mergeCell ref="M112:N118"/>
    <mergeCell ref="J98:K98"/>
    <mergeCell ref="J99:K99"/>
    <mergeCell ref="J100:K100"/>
    <mergeCell ref="J101:K101"/>
    <mergeCell ref="J102:K102"/>
    <mergeCell ref="J103:K103"/>
    <mergeCell ref="G111:I111"/>
    <mergeCell ref="L111:N111"/>
    <mergeCell ref="B82:C88"/>
    <mergeCell ref="H82:I88"/>
    <mergeCell ref="G98:H104"/>
    <mergeCell ref="M98:N104"/>
    <mergeCell ref="G97:I97"/>
    <mergeCell ref="L97:N97"/>
    <mergeCell ref="G96:I96"/>
    <mergeCell ref="L96:N96"/>
    <mergeCell ref="G94:I94"/>
    <mergeCell ref="J94:K94"/>
    <mergeCell ref="B7:D7"/>
    <mergeCell ref="G7:I7"/>
    <mergeCell ref="L7:N7"/>
    <mergeCell ref="Q7:S7"/>
    <mergeCell ref="G92:N92"/>
    <mergeCell ref="G106:N106"/>
    <mergeCell ref="L6:N6"/>
    <mergeCell ref="Q6:S6"/>
    <mergeCell ref="L94:N94"/>
    <mergeCell ref="R82:S88"/>
    <mergeCell ref="O85:P85"/>
    <mergeCell ref="Q67:S67"/>
    <mergeCell ref="L58:M62"/>
    <mergeCell ref="Q8:S8"/>
  </mergeCells>
  <conditionalFormatting sqref="G112:H118 L82:M88 G98:H104 B82:C88">
    <cfRule type="cellIs" priority="1" dxfId="1" operator="greaterThanOrEqual" stopIfTrue="1">
      <formula>4</formula>
    </cfRule>
    <cfRule type="cellIs" priority="2" dxfId="2" operator="equal" stopIfTrue="1">
      <formula>0</formula>
    </cfRule>
  </conditionalFormatting>
  <conditionalFormatting sqref="M112:N118 R82:S88 M98:N104 H82:I88">
    <cfRule type="cellIs" priority="3" dxfId="3" operator="greaterThanOrEqual" stopIfTrue="1">
      <formula>4</formula>
    </cfRule>
    <cfRule type="cellIs" priority="4" dxfId="2" operator="equal" stopIfTrue="1">
      <formula>0</formula>
    </cfRule>
  </conditionalFormatting>
  <conditionalFormatting sqref="I112:I118 N82:N88 D69:D73 N69:N73 D45:D49 N45:N49 D21:D25 N21:N25">
    <cfRule type="cellIs" priority="5" dxfId="4" operator="greaterThanOrEqual" stopIfTrue="1">
      <formula>2</formula>
    </cfRule>
    <cfRule type="cellIs" priority="6" dxfId="2" operator="equal" stopIfTrue="1">
      <formula>0</formula>
    </cfRule>
  </conditionalFormatting>
  <conditionalFormatting sqref="L112:L118 Q82:Q88 G69:G73 Q69:Q73 G45:G49 Q45:Q49 G21:G25 Q21:Q25">
    <cfRule type="cellIs" priority="7" dxfId="5" operator="greaterThanOrEqual" stopIfTrue="1">
      <formula>2</formula>
    </cfRule>
    <cfRule type="cellIs" priority="8" dxfId="2" operator="equal" stopIfTrue="1">
      <formula>0</formula>
    </cfRule>
  </conditionalFormatting>
  <conditionalFormatting sqref="I98:I104 D82:D88 D58:D62 N58:N62 D34:D38 N34:N38 D10:D14 N10:N14">
    <cfRule type="cellIs" priority="9" dxfId="6" operator="greaterThanOrEqual" stopIfTrue="1">
      <formula>2</formula>
    </cfRule>
    <cfRule type="cellIs" priority="10" dxfId="2" operator="equal" stopIfTrue="1">
      <formula>0</formula>
    </cfRule>
  </conditionalFormatting>
  <conditionalFormatting sqref="L98:L104 G82:G88 G58:G62 Q58:Q62 G34:G38 Q34:Q38 G10:G14 Q10:Q14">
    <cfRule type="cellIs" priority="11" dxfId="7" operator="greaterThanOrEqual" stopIfTrue="1">
      <formula>2</formula>
    </cfRule>
    <cfRule type="cellIs" priority="12" dxfId="2" operator="equal" stopIfTrue="1">
      <formula>0</formula>
    </cfRule>
  </conditionalFormatting>
  <conditionalFormatting sqref="B69:C73 L69:M73 B45:C49 L45:M49 B21:C25 L21:M25 B58:C62 L58:M62 B34:C38 L34:M38 B10:C14 L10:M14">
    <cfRule type="cellIs" priority="13" dxfId="1" operator="greaterThanOrEqual" stopIfTrue="1">
      <formula>3</formula>
    </cfRule>
    <cfRule type="cellIs" priority="14" dxfId="2" operator="equal" stopIfTrue="1">
      <formula>0</formula>
    </cfRule>
  </conditionalFormatting>
  <conditionalFormatting sqref="H69:I73 R69:S73 H45:I49 R45:S49 H21:I25 R21:S25 H34:I38 R34:S38 H58:I62 R58:S62 H10:I14 R10:S14">
    <cfRule type="cellIs" priority="15" dxfId="3" operator="greaterThanOrEqual" stopIfTrue="1">
      <formula>3</formula>
    </cfRule>
    <cfRule type="cellIs" priority="16" dxfId="2" operator="equal" stopIfTrue="1">
      <formula>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4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U159"/>
  <sheetViews>
    <sheetView showGridLines="0" view="pageBreakPreview" zoomScale="80" zoomScaleNormal="80" zoomScaleSheetLayoutView="80" workbookViewId="0" topLeftCell="A1">
      <selection activeCell="D14" sqref="D14"/>
    </sheetView>
  </sheetViews>
  <sheetFormatPr defaultColWidth="11.00390625" defaultRowHeight="12.75"/>
  <cols>
    <col min="1" max="1" width="15.75390625" style="2" customWidth="1"/>
    <col min="2" max="2" width="10.75390625" style="2" customWidth="1"/>
    <col min="3" max="3" width="50.75390625" style="2" customWidth="1"/>
    <col min="4" max="4" width="20.75390625" style="2" customWidth="1"/>
    <col min="5" max="5" width="18.75390625" style="2" customWidth="1"/>
    <col min="6" max="6" width="4.375" style="2" bestFit="1" customWidth="1"/>
    <col min="7" max="7" width="5.75390625" style="2" customWidth="1"/>
    <col min="8" max="8" width="8.75390625" style="2" customWidth="1"/>
    <col min="9" max="9" width="2.875" style="2" customWidth="1"/>
    <col min="10" max="10" width="27.75390625" style="2" customWidth="1"/>
    <col min="11" max="11" width="4.625" style="2" customWidth="1"/>
    <col min="12" max="12" width="4.875" style="2" bestFit="1" customWidth="1"/>
    <col min="13" max="13" width="20.75390625" style="2" customWidth="1"/>
    <col min="14" max="14" width="12.00390625" style="5" customWidth="1"/>
    <col min="15" max="15" width="7.25390625" style="2" customWidth="1"/>
    <col min="16" max="16" width="7.375" style="2" customWidth="1"/>
    <col min="17" max="18" width="10.75390625" style="2" customWidth="1"/>
    <col min="19" max="19" width="2.625" style="2" customWidth="1"/>
    <col min="20" max="16384" width="10.75390625" style="2" customWidth="1"/>
  </cols>
  <sheetData>
    <row r="1" spans="1:20" ht="30" customHeight="1">
      <c r="A1" s="265" t="str">
        <f>CONCATENATE("PALMARES ",INFO!B8,"
","CHAMPIONNAT DE FRANCE DES CLUBS
ECOLE DE TIR")</f>
        <v>PALMARES 2009-2010
CHAMPIONNAT DE FRANCE DES CLUBS
ECOLE DE TIR</v>
      </c>
      <c r="B1" s="266"/>
      <c r="C1" s="266"/>
      <c r="D1" s="266"/>
      <c r="E1" s="266"/>
      <c r="F1" s="266"/>
      <c r="G1" s="266"/>
      <c r="H1" s="266"/>
      <c r="I1" s="63"/>
      <c r="J1" s="63"/>
      <c r="K1" s="45"/>
      <c r="L1" s="45"/>
      <c r="M1" s="45"/>
      <c r="N1" s="45"/>
      <c r="O1" s="45"/>
      <c r="P1" s="45"/>
      <c r="Q1" s="45"/>
      <c r="R1" s="45"/>
      <c r="S1" s="3"/>
      <c r="T1" s="3"/>
    </row>
    <row r="2" spans="1:20" ht="39.75" customHeight="1">
      <c r="A2" s="266"/>
      <c r="B2" s="266"/>
      <c r="C2" s="266"/>
      <c r="D2" s="266"/>
      <c r="E2" s="266"/>
      <c r="F2" s="266"/>
      <c r="G2" s="266"/>
      <c r="H2" s="266"/>
      <c r="I2" s="63"/>
      <c r="J2" s="63"/>
      <c r="K2" s="45"/>
      <c r="L2" s="45"/>
      <c r="M2" s="45"/>
      <c r="N2" s="45"/>
      <c r="O2" s="45"/>
      <c r="P2" s="45"/>
      <c r="Q2" s="45"/>
      <c r="R2" s="45"/>
      <c r="S2" s="4"/>
      <c r="T2" s="4"/>
    </row>
    <row r="3" spans="1:20" ht="39.75" customHeight="1">
      <c r="A3" s="266"/>
      <c r="B3" s="266"/>
      <c r="C3" s="266"/>
      <c r="D3" s="266"/>
      <c r="E3" s="266"/>
      <c r="F3" s="266"/>
      <c r="G3" s="266"/>
      <c r="H3" s="266"/>
      <c r="I3" s="63"/>
      <c r="J3" s="63"/>
      <c r="K3" s="45"/>
      <c r="L3" s="45"/>
      <c r="M3" s="45"/>
      <c r="N3" s="45"/>
      <c r="O3" s="45"/>
      <c r="P3" s="45"/>
      <c r="Q3" s="45"/>
      <c r="R3" s="45"/>
      <c r="S3" s="4"/>
      <c r="T3" s="4"/>
    </row>
    <row r="4" spans="1:21" s="46" customFormat="1" ht="60" customHeight="1">
      <c r="A4" s="264" t="str">
        <f>CONCATENATE(INFO!B9,"    ",INFO!B12)</f>
        <v>CARABINE    PICARDIE</v>
      </c>
      <c r="B4" s="264"/>
      <c r="C4" s="264"/>
      <c r="D4" s="264"/>
      <c r="E4" s="264"/>
      <c r="F4" s="264"/>
      <c r="G4" s="264"/>
      <c r="H4" s="264"/>
      <c r="I4" s="64"/>
      <c r="J4" s="64"/>
      <c r="K4" s="45"/>
      <c r="L4" s="262" t="s">
        <v>17</v>
      </c>
      <c r="M4" s="263"/>
      <c r="N4" s="263"/>
      <c r="O4" s="263"/>
      <c r="P4" s="263"/>
      <c r="Q4" s="49"/>
      <c r="R4" s="49"/>
      <c r="T4" s="50"/>
      <c r="U4" s="51"/>
    </row>
    <row r="5" spans="1:21" s="46" customFormat="1" ht="39.75" customHeight="1">
      <c r="A5" s="137"/>
      <c r="B5" s="137"/>
      <c r="C5" s="137"/>
      <c r="D5" s="137"/>
      <c r="E5" s="137"/>
      <c r="F5" s="137"/>
      <c r="G5" s="137"/>
      <c r="H5" s="137"/>
      <c r="I5" s="64"/>
      <c r="J5" s="64"/>
      <c r="K5" s="45"/>
      <c r="L5" s="263"/>
      <c r="M5" s="263"/>
      <c r="N5" s="263"/>
      <c r="O5" s="263"/>
      <c r="P5" s="263"/>
      <c r="Q5" s="49"/>
      <c r="R5" s="49"/>
      <c r="T5" s="50"/>
      <c r="U5" s="51"/>
    </row>
    <row r="6" spans="2:21" s="46" customFormat="1" ht="39.75" customHeight="1">
      <c r="B6" s="140" t="s">
        <v>44</v>
      </c>
      <c r="C6" s="138" t="s">
        <v>45</v>
      </c>
      <c r="D6" s="138" t="s">
        <v>25</v>
      </c>
      <c r="E6" s="139" t="s">
        <v>46</v>
      </c>
      <c r="F6" s="77"/>
      <c r="G6" s="76"/>
      <c r="H6" s="66"/>
      <c r="J6" s="61"/>
      <c r="K6" s="48"/>
      <c r="L6" s="160" t="s">
        <v>18</v>
      </c>
      <c r="M6" s="160" t="s">
        <v>19</v>
      </c>
      <c r="N6" s="161" t="s">
        <v>43</v>
      </c>
      <c r="O6" s="161" t="s">
        <v>20</v>
      </c>
      <c r="P6" s="136" t="s">
        <v>10</v>
      </c>
      <c r="Q6" s="49"/>
      <c r="R6" s="49"/>
      <c r="T6" s="50"/>
      <c r="U6" s="51"/>
    </row>
    <row r="7" spans="2:16" s="49" customFormat="1" ht="49.5" customHeight="1">
      <c r="B7" s="156">
        <v>1</v>
      </c>
      <c r="C7" s="157" t="str">
        <f>IF('P.F.'!G112&gt;3,'P.F.'!G108,IF('P.F.'!M112&gt;3,'P.F.'!L108,""))</f>
        <v>TIR ROYEN</v>
      </c>
      <c r="D7" s="183">
        <v>1680005</v>
      </c>
      <c r="E7" s="184">
        <v>468</v>
      </c>
      <c r="F7" s="78"/>
      <c r="G7" s="268" t="s">
        <v>24</v>
      </c>
      <c r="H7" s="54"/>
      <c r="I7" s="48"/>
      <c r="J7" s="47"/>
      <c r="K7" s="47"/>
      <c r="L7" s="162">
        <v>1</v>
      </c>
      <c r="M7" s="162" t="str">
        <f>'M Q'!C5</f>
        <v>TIR ROYEN</v>
      </c>
      <c r="N7" s="162">
        <f>'M Q'!D5</f>
        <v>1680005</v>
      </c>
      <c r="O7" s="135">
        <f>'M Q'!Q5</f>
        <v>468</v>
      </c>
      <c r="P7" s="134">
        <f>'M Q'!R5</f>
        <v>225</v>
      </c>
    </row>
    <row r="8" spans="2:16" s="49" customFormat="1" ht="49.5" customHeight="1">
      <c r="B8" s="156">
        <v>2</v>
      </c>
      <c r="C8" s="157" t="str">
        <f>IF('P.F.'!G112&gt;3,'P.F.'!L108,IF('P.F.'!M112&gt;3,'P.F.'!G108,""))</f>
        <v>LA POUDRIERE</v>
      </c>
      <c r="D8" s="183">
        <v>1602015</v>
      </c>
      <c r="E8" s="184">
        <v>450</v>
      </c>
      <c r="F8" s="79"/>
      <c r="G8" s="268"/>
      <c r="H8" s="54"/>
      <c r="I8" s="47"/>
      <c r="J8" s="47"/>
      <c r="K8" s="47"/>
      <c r="L8" s="162">
        <v>2</v>
      </c>
      <c r="M8" s="162" t="str">
        <f>'M Q'!C6</f>
        <v>SAINT-QUENTIN</v>
      </c>
      <c r="N8" s="162">
        <f>'M Q'!D6</f>
        <v>1602125</v>
      </c>
      <c r="O8" s="135">
        <f>'M Q'!Q6</f>
        <v>467</v>
      </c>
      <c r="P8" s="134">
        <f>'M Q'!R6</f>
        <v>218</v>
      </c>
    </row>
    <row r="9" spans="2:16" s="49" customFormat="1" ht="49.5" customHeight="1">
      <c r="B9" s="156">
        <v>3</v>
      </c>
      <c r="C9" s="158" t="str">
        <f>IF('P.F.'!G98&gt;3,'P.F.'!G94,IF('P.F.'!M98&gt;3,'P.F.'!L94,""))</f>
        <v>LAON</v>
      </c>
      <c r="D9" s="185">
        <v>1602187</v>
      </c>
      <c r="E9" s="182">
        <v>449</v>
      </c>
      <c r="F9" s="80"/>
      <c r="G9" s="268" t="s">
        <v>26</v>
      </c>
      <c r="H9" s="62"/>
      <c r="K9" s="47"/>
      <c r="L9" s="162">
        <v>3</v>
      </c>
      <c r="M9" s="162" t="str">
        <f>'M Q'!C7</f>
        <v>LA POUDRIERE</v>
      </c>
      <c r="N9" s="162">
        <f>'M Q'!D7</f>
        <v>1602015</v>
      </c>
      <c r="O9" s="135">
        <f>'M Q'!Q7</f>
        <v>450</v>
      </c>
      <c r="P9" s="134">
        <f>'M Q'!R7</f>
        <v>216</v>
      </c>
    </row>
    <row r="10" spans="2:16" s="49" customFormat="1" ht="49.5" customHeight="1">
      <c r="B10" s="141">
        <v>4</v>
      </c>
      <c r="C10" s="81" t="str">
        <f>IF('P.F.'!G98&gt;3,'P.F.'!L94,IF('P.F.'!M98&gt;3,'P.F.'!G94,""))</f>
        <v>SAINT-QUENTIN</v>
      </c>
      <c r="D10" s="186">
        <v>1602125</v>
      </c>
      <c r="E10" s="182">
        <v>467</v>
      </c>
      <c r="F10" s="82"/>
      <c r="G10" s="268"/>
      <c r="H10" s="62"/>
      <c r="I10" s="47"/>
      <c r="J10" s="159" t="s">
        <v>16</v>
      </c>
      <c r="K10" s="47"/>
      <c r="L10" s="162">
        <v>4</v>
      </c>
      <c r="M10" s="162" t="str">
        <f>'M Q'!C8</f>
        <v>LAON</v>
      </c>
      <c r="N10" s="162">
        <f>'M Q'!D8</f>
        <v>1602187</v>
      </c>
      <c r="O10" s="135">
        <f>'M Q'!Q8</f>
        <v>449</v>
      </c>
      <c r="P10" s="134">
        <f>'M Q'!R8</f>
        <v>227</v>
      </c>
    </row>
    <row r="11" spans="2:16" s="49" customFormat="1" ht="49.5" customHeight="1">
      <c r="B11" s="141">
        <v>5</v>
      </c>
      <c r="C11" s="81" t="s">
        <v>65</v>
      </c>
      <c r="D11" s="186">
        <v>1660120</v>
      </c>
      <c r="E11" s="181">
        <v>379</v>
      </c>
      <c r="F11" s="84"/>
      <c r="G11" s="267" t="s">
        <v>27</v>
      </c>
      <c r="I11" s="47"/>
      <c r="J11" s="166" t="str">
        <f>IF('P.F.'!B58&gt;2,'P.F.'!G54,IF('P.F.'!H58&gt;2,'P.F.'!B54,""))</f>
        <v>VOUËL CONDREN</v>
      </c>
      <c r="K11" s="48"/>
      <c r="L11" s="163">
        <v>5</v>
      </c>
      <c r="M11" s="162" t="str">
        <f>'M Q'!C9</f>
        <v>GOUVIEUX</v>
      </c>
      <c r="N11" s="162">
        <f>'M Q'!D9</f>
        <v>1660120</v>
      </c>
      <c r="O11" s="135">
        <f>'M Q'!Q9</f>
        <v>379</v>
      </c>
      <c r="P11" s="134">
        <f>'M Q'!R9</f>
        <v>189</v>
      </c>
    </row>
    <row r="12" spans="2:16" s="49" customFormat="1" ht="49.5" customHeight="1">
      <c r="B12" s="141">
        <v>6</v>
      </c>
      <c r="C12" s="81" t="s">
        <v>64</v>
      </c>
      <c r="D12" s="187">
        <v>1660071</v>
      </c>
      <c r="E12" s="83">
        <v>376</v>
      </c>
      <c r="F12" s="84"/>
      <c r="G12" s="267"/>
      <c r="J12" s="166" t="str">
        <f>IF('P.F.'!L58&gt;2,'P.F.'!Q54,IF('P.F.'!R58&gt;2,'P.F.'!L54,""))</f>
        <v>CUVILLY</v>
      </c>
      <c r="K12" s="47"/>
      <c r="L12" s="164">
        <v>6</v>
      </c>
      <c r="M12" s="162" t="str">
        <f>'M Q'!C10</f>
        <v>CUVILLY</v>
      </c>
      <c r="N12" s="162">
        <f>'M Q'!D10</f>
        <v>1660071</v>
      </c>
      <c r="O12" s="135">
        <f>'M Q'!Q10</f>
        <v>376</v>
      </c>
      <c r="P12" s="134">
        <f>'M Q'!R10</f>
        <v>189</v>
      </c>
    </row>
    <row r="13" spans="2:20" s="49" customFormat="1" ht="49.5" customHeight="1">
      <c r="B13" s="142">
        <v>7</v>
      </c>
      <c r="C13" s="81" t="s">
        <v>68</v>
      </c>
      <c r="D13" s="187">
        <v>1660116</v>
      </c>
      <c r="E13" s="83">
        <v>371</v>
      </c>
      <c r="F13" s="84"/>
      <c r="G13" s="267"/>
      <c r="I13" s="47"/>
      <c r="J13" s="166" t="str">
        <f>IF('P.F.'!B69&gt;2,'P.F.'!G65,IF('P.F.'!H69&gt;2,'P.F.'!B65,""))</f>
        <v>GOUVIEUX</v>
      </c>
      <c r="K13" s="47"/>
      <c r="L13" s="162">
        <v>7</v>
      </c>
      <c r="M13" s="162" t="str">
        <f>'M Q'!C11</f>
        <v>LE RALLIEMENT</v>
      </c>
      <c r="N13" s="162">
        <f>'M Q'!D11</f>
        <v>1660116</v>
      </c>
      <c r="O13" s="135">
        <f>'M Q'!Q11</f>
        <v>371</v>
      </c>
      <c r="P13" s="134">
        <f>'M Q'!R11</f>
        <v>191</v>
      </c>
      <c r="Q13" s="54"/>
      <c r="R13" s="54"/>
      <c r="S13" s="47"/>
      <c r="T13" s="47"/>
    </row>
    <row r="14" spans="2:21" s="49" customFormat="1" ht="49.5" customHeight="1">
      <c r="B14" s="141">
        <v>8</v>
      </c>
      <c r="C14" s="81" t="s">
        <v>71</v>
      </c>
      <c r="D14" s="187">
        <v>1602004</v>
      </c>
      <c r="E14" s="83">
        <v>341</v>
      </c>
      <c r="F14" s="84"/>
      <c r="G14" s="267"/>
      <c r="I14" s="47"/>
      <c r="J14" s="166" t="str">
        <f>IF('P.F.'!L69&gt;2,'P.F.'!Q65,IF('P.F.'!R69&gt;2,'P.F.'!L65,""))</f>
        <v>LE RALLIEMENT</v>
      </c>
      <c r="K14" s="167"/>
      <c r="L14" s="165">
        <v>8</v>
      </c>
      <c r="M14" s="162" t="str">
        <f>'M Q'!C12</f>
        <v>VOUËL CONDREN</v>
      </c>
      <c r="N14" s="162">
        <f>'M Q'!D12</f>
        <v>1602004</v>
      </c>
      <c r="O14" s="135">
        <f>'M Q'!Q12</f>
        <v>341</v>
      </c>
      <c r="P14" s="134">
        <f>'M Q'!R12</f>
        <v>166</v>
      </c>
      <c r="Q14" s="54"/>
      <c r="R14" s="54"/>
      <c r="S14" s="54"/>
      <c r="T14" s="47"/>
      <c r="U14" s="47"/>
    </row>
    <row r="15" spans="2:21" s="49" customFormat="1" ht="49.5" customHeight="1">
      <c r="B15" s="141">
        <v>9</v>
      </c>
      <c r="C15" s="81">
        <f>'M Q'!C13</f>
        <v>0</v>
      </c>
      <c r="D15" s="173">
        <f>'M Q'!D13</f>
        <v>0</v>
      </c>
      <c r="E15" s="83">
        <f>'M Q'!Q13</f>
        <v>0</v>
      </c>
      <c r="F15" s="47"/>
      <c r="G15" s="154"/>
      <c r="I15" s="47"/>
      <c r="J15" s="47"/>
      <c r="K15" s="48"/>
      <c r="L15" s="168"/>
      <c r="M15" s="133"/>
      <c r="N15" s="133"/>
      <c r="O15" s="169"/>
      <c r="P15" s="134"/>
      <c r="Q15" s="54"/>
      <c r="R15" s="54"/>
      <c r="S15" s="54"/>
      <c r="T15" s="47"/>
      <c r="U15" s="47"/>
    </row>
    <row r="16" spans="2:21" s="49" customFormat="1" ht="49.5" customHeight="1">
      <c r="B16" s="142">
        <v>10</v>
      </c>
      <c r="C16" s="81" t="str">
        <f>'M Q'!C14</f>
        <v> </v>
      </c>
      <c r="D16" s="173" t="str">
        <f>'M Q'!D14</f>
        <v> </v>
      </c>
      <c r="E16" s="83">
        <f>'M Q'!Q14</f>
        <v>0</v>
      </c>
      <c r="G16" s="155"/>
      <c r="I16" s="47"/>
      <c r="J16" s="261" t="s">
        <v>56</v>
      </c>
      <c r="K16" s="261"/>
      <c r="L16" s="261"/>
      <c r="M16" s="261"/>
      <c r="N16" s="261"/>
      <c r="O16" s="261"/>
      <c r="P16" s="261"/>
      <c r="Q16" s="261"/>
      <c r="R16" s="50"/>
      <c r="S16" s="54"/>
      <c r="T16" s="47"/>
      <c r="U16" s="47"/>
    </row>
    <row r="17" spans="2:21" s="49" customFormat="1" ht="49.5" customHeight="1">
      <c r="B17" s="141">
        <v>11</v>
      </c>
      <c r="C17" s="81">
        <f>'M Q'!C15</f>
        <v>0</v>
      </c>
      <c r="D17" s="173">
        <f>'M Q'!D15</f>
        <v>0</v>
      </c>
      <c r="E17" s="83">
        <f>'M Q'!Q15</f>
        <v>0</v>
      </c>
      <c r="F17" s="47"/>
      <c r="G17" s="155"/>
      <c r="I17" s="47"/>
      <c r="J17" s="261"/>
      <c r="K17" s="261"/>
      <c r="L17" s="261"/>
      <c r="M17" s="261"/>
      <c r="N17" s="261"/>
      <c r="O17" s="261"/>
      <c r="P17" s="261"/>
      <c r="Q17" s="261"/>
      <c r="R17" s="50"/>
      <c r="S17" s="54"/>
      <c r="T17" s="47"/>
      <c r="U17" s="47"/>
    </row>
    <row r="18" spans="2:21" s="49" customFormat="1" ht="49.5" customHeight="1">
      <c r="B18" s="142">
        <v>12</v>
      </c>
      <c r="C18" s="81">
        <f>'M Q'!C16</f>
        <v>0</v>
      </c>
      <c r="D18" s="173">
        <f>'M Q'!D16</f>
        <v>0</v>
      </c>
      <c r="E18" s="83">
        <f>'M Q'!Q16</f>
        <v>0</v>
      </c>
      <c r="F18" s="47"/>
      <c r="G18" s="155"/>
      <c r="I18" s="47"/>
      <c r="J18" s="47"/>
      <c r="K18" s="48"/>
      <c r="L18" s="168"/>
      <c r="M18" s="133"/>
      <c r="N18" s="133"/>
      <c r="O18" s="169"/>
      <c r="P18" s="134"/>
      <c r="Q18" s="54"/>
      <c r="R18" s="54"/>
      <c r="S18" s="54"/>
      <c r="T18" s="47"/>
      <c r="U18" s="47"/>
    </row>
    <row r="19" spans="2:21" s="49" customFormat="1" ht="49.5" customHeight="1">
      <c r="B19" s="141">
        <v>13</v>
      </c>
      <c r="C19" s="81">
        <f>'M Q'!C17</f>
        <v>0</v>
      </c>
      <c r="D19" s="173">
        <f>'M Q'!D17</f>
        <v>0</v>
      </c>
      <c r="E19" s="83">
        <f>'M Q'!Q17</f>
        <v>0</v>
      </c>
      <c r="F19" s="47"/>
      <c r="G19" s="155"/>
      <c r="I19" s="47"/>
      <c r="J19" s="47"/>
      <c r="K19" s="48"/>
      <c r="L19" s="168"/>
      <c r="M19" s="133"/>
      <c r="N19" s="133"/>
      <c r="O19" s="169"/>
      <c r="P19" s="134"/>
      <c r="Q19" s="54"/>
      <c r="R19" s="54"/>
      <c r="S19" s="54"/>
      <c r="T19" s="47"/>
      <c r="U19" s="47"/>
    </row>
    <row r="20" spans="2:21" s="49" customFormat="1" ht="49.5" customHeight="1">
      <c r="B20" s="142">
        <v>14</v>
      </c>
      <c r="C20" s="81">
        <f>'M Q'!C18</f>
        <v>0</v>
      </c>
      <c r="D20" s="173">
        <f>'M Q'!D18</f>
        <v>0</v>
      </c>
      <c r="E20" s="83">
        <f>'M Q'!Q18</f>
        <v>0</v>
      </c>
      <c r="F20" s="47"/>
      <c r="G20" s="155"/>
      <c r="I20" s="47"/>
      <c r="J20" s="47"/>
      <c r="K20" s="48"/>
      <c r="L20" s="168"/>
      <c r="M20" s="133"/>
      <c r="N20" s="133"/>
      <c r="O20" s="169"/>
      <c r="P20" s="134"/>
      <c r="Q20" s="54"/>
      <c r="R20" s="54"/>
      <c r="S20" s="54"/>
      <c r="T20" s="47"/>
      <c r="U20" s="47"/>
    </row>
    <row r="21" spans="2:21" s="49" customFormat="1" ht="49.5" customHeight="1">
      <c r="B21" s="141">
        <v>15</v>
      </c>
      <c r="C21" s="81">
        <f>'M Q'!C19</f>
        <v>0</v>
      </c>
      <c r="D21" s="173">
        <f>'M Q'!D19</f>
        <v>0</v>
      </c>
      <c r="E21" s="83">
        <f>'M Q'!Q19</f>
        <v>0</v>
      </c>
      <c r="F21" s="47"/>
      <c r="G21" s="155"/>
      <c r="I21" s="47"/>
      <c r="J21" s="47"/>
      <c r="K21" s="48"/>
      <c r="L21" s="168"/>
      <c r="M21" s="133"/>
      <c r="N21" s="133"/>
      <c r="O21" s="169"/>
      <c r="P21" s="134"/>
      <c r="Q21" s="54"/>
      <c r="R21" s="54"/>
      <c r="S21" s="54"/>
      <c r="T21" s="47"/>
      <c r="U21" s="47"/>
    </row>
    <row r="22" spans="2:21" s="49" customFormat="1" ht="49.5" customHeight="1">
      <c r="B22" s="142">
        <v>16</v>
      </c>
      <c r="C22" s="81">
        <f>'M Q'!C20</f>
        <v>0</v>
      </c>
      <c r="D22" s="173">
        <f>'M Q'!D20</f>
        <v>0</v>
      </c>
      <c r="E22" s="83">
        <f>'M Q'!Q20</f>
        <v>0</v>
      </c>
      <c r="F22" s="47"/>
      <c r="G22" s="155"/>
      <c r="I22" s="47"/>
      <c r="J22" s="47"/>
      <c r="K22" s="48"/>
      <c r="L22" s="168"/>
      <c r="M22" s="133"/>
      <c r="N22" s="133"/>
      <c r="O22" s="169"/>
      <c r="P22" s="134"/>
      <c r="Q22" s="54"/>
      <c r="R22" s="54"/>
      <c r="S22" s="54"/>
      <c r="T22" s="47"/>
      <c r="U22" s="47"/>
    </row>
    <row r="23" spans="2:21" s="49" customFormat="1" ht="49.5" customHeight="1">
      <c r="B23" s="141">
        <v>17</v>
      </c>
      <c r="C23" s="81">
        <f>'M Q'!C21</f>
        <v>0</v>
      </c>
      <c r="D23" s="173">
        <f>'M Q'!D21</f>
        <v>0</v>
      </c>
      <c r="E23" s="83">
        <f>'M Q'!Q21</f>
        <v>0</v>
      </c>
      <c r="F23" s="47"/>
      <c r="G23" s="131"/>
      <c r="I23" s="47"/>
      <c r="J23" s="47"/>
      <c r="K23" s="48"/>
      <c r="L23" s="52"/>
      <c r="M23" s="52"/>
      <c r="N23" s="52"/>
      <c r="O23" s="53"/>
      <c r="P23" s="54"/>
      <c r="Q23" s="54"/>
      <c r="R23" s="54"/>
      <c r="S23" s="54"/>
      <c r="T23" s="47"/>
      <c r="U23" s="47"/>
    </row>
    <row r="24" spans="2:21" s="49" customFormat="1" ht="49.5" customHeight="1">
      <c r="B24" s="142">
        <v>18</v>
      </c>
      <c r="C24" s="81">
        <f>'M Q'!C22</f>
        <v>0</v>
      </c>
      <c r="D24" s="173">
        <f>'M Q'!D22</f>
        <v>0</v>
      </c>
      <c r="E24" s="83">
        <f>'M Q'!Q22</f>
        <v>0</v>
      </c>
      <c r="F24" s="144"/>
      <c r="G24" s="131"/>
      <c r="I24" s="47"/>
      <c r="J24" s="47"/>
      <c r="K24" s="48"/>
      <c r="L24" s="52"/>
      <c r="M24" s="52"/>
      <c r="N24" s="52"/>
      <c r="O24" s="53"/>
      <c r="P24" s="54"/>
      <c r="Q24" s="54"/>
      <c r="R24" s="54"/>
      <c r="S24" s="54"/>
      <c r="T24" s="47"/>
      <c r="U24" s="47"/>
    </row>
    <row r="25" spans="2:21" s="49" customFormat="1" ht="49.5" customHeight="1">
      <c r="B25" s="141">
        <v>19</v>
      </c>
      <c r="C25" s="81">
        <f>'M Q'!C23</f>
        <v>0</v>
      </c>
      <c r="D25" s="173">
        <f>'M Q'!D23</f>
        <v>0</v>
      </c>
      <c r="E25" s="83">
        <f>'M Q'!Q23</f>
        <v>0</v>
      </c>
      <c r="F25" s="144"/>
      <c r="G25" s="131"/>
      <c r="I25" s="47"/>
      <c r="J25" s="47"/>
      <c r="K25" s="48"/>
      <c r="L25" s="52"/>
      <c r="M25" s="52"/>
      <c r="N25" s="52"/>
      <c r="O25" s="53"/>
      <c r="P25" s="54"/>
      <c r="Q25" s="54"/>
      <c r="R25" s="54"/>
      <c r="S25" s="54"/>
      <c r="T25" s="47"/>
      <c r="U25" s="47"/>
    </row>
    <row r="26" spans="2:21" s="49" customFormat="1" ht="49.5" customHeight="1">
      <c r="B26" s="142">
        <v>20</v>
      </c>
      <c r="C26" s="81">
        <f>'M Q'!C24</f>
        <v>0</v>
      </c>
      <c r="D26" s="173">
        <f>'M Q'!D24</f>
        <v>0</v>
      </c>
      <c r="E26" s="83">
        <f>'M Q'!Q24</f>
        <v>0</v>
      </c>
      <c r="F26" s="144"/>
      <c r="G26" s="131"/>
      <c r="I26" s="47"/>
      <c r="J26" s="47"/>
      <c r="K26" s="48"/>
      <c r="L26" s="52"/>
      <c r="M26" s="52"/>
      <c r="N26" s="52"/>
      <c r="O26" s="53"/>
      <c r="P26" s="54"/>
      <c r="Q26" s="54"/>
      <c r="R26" s="54"/>
      <c r="S26" s="54"/>
      <c r="T26" s="47"/>
      <c r="U26" s="47"/>
    </row>
    <row r="27" spans="2:21" s="49" customFormat="1" ht="21.75" customHeight="1">
      <c r="B27" s="143"/>
      <c r="C27" s="47"/>
      <c r="D27" s="144"/>
      <c r="E27" s="55"/>
      <c r="F27" s="47"/>
      <c r="G27" s="47"/>
      <c r="I27" s="47"/>
      <c r="J27" s="47"/>
      <c r="K27" s="48"/>
      <c r="L27" s="52"/>
      <c r="M27" s="52"/>
      <c r="N27" s="52"/>
      <c r="O27" s="53"/>
      <c r="P27" s="54"/>
      <c r="Q27" s="54"/>
      <c r="R27" s="54"/>
      <c r="S27" s="54"/>
      <c r="T27" s="47"/>
      <c r="U27" s="47"/>
    </row>
    <row r="28" spans="2:21" s="49" customFormat="1" ht="21.75" customHeight="1">
      <c r="B28" s="145"/>
      <c r="C28" s="47"/>
      <c r="D28" s="144"/>
      <c r="E28" s="55"/>
      <c r="F28" s="47"/>
      <c r="G28" s="47"/>
      <c r="I28" s="47"/>
      <c r="J28" s="47"/>
      <c r="K28" s="48"/>
      <c r="L28" s="52"/>
      <c r="M28" s="52"/>
      <c r="N28" s="52"/>
      <c r="O28" s="53"/>
      <c r="P28" s="54"/>
      <c r="Q28" s="54"/>
      <c r="R28" s="54"/>
      <c r="S28" s="54"/>
      <c r="T28" s="47"/>
      <c r="U28" s="47"/>
    </row>
    <row r="29" spans="2:19" s="49" customFormat="1" ht="9.75" customHeight="1">
      <c r="B29" s="47"/>
      <c r="C29" s="47"/>
      <c r="D29" s="47"/>
      <c r="E29" s="47"/>
      <c r="F29" s="47"/>
      <c r="G29" s="47"/>
      <c r="H29" s="47"/>
      <c r="I29" s="47"/>
      <c r="J29" s="48"/>
      <c r="M29" s="55"/>
      <c r="N29" s="47"/>
      <c r="O29" s="56"/>
      <c r="P29" s="56"/>
      <c r="Q29" s="56"/>
      <c r="R29" s="56"/>
      <c r="S29" s="47"/>
    </row>
    <row r="30" spans="2:19" s="49" customFormat="1" ht="52.5" customHeight="1">
      <c r="B30" s="47"/>
      <c r="C30" s="47"/>
      <c r="D30" s="47"/>
      <c r="E30" s="47"/>
      <c r="F30" s="47"/>
      <c r="G30" s="47"/>
      <c r="H30" s="47"/>
      <c r="I30" s="47"/>
      <c r="J30" s="48"/>
      <c r="M30" s="55"/>
      <c r="N30" s="47"/>
      <c r="O30" s="56"/>
      <c r="P30" s="56"/>
      <c r="Q30" s="56"/>
      <c r="R30" s="56"/>
      <c r="S30" s="47"/>
    </row>
    <row r="31" spans="2:19" s="49" customFormat="1" ht="30" customHeight="1">
      <c r="B31" s="47"/>
      <c r="C31" s="47"/>
      <c r="D31" s="47"/>
      <c r="E31" s="47"/>
      <c r="F31" s="47"/>
      <c r="G31" s="47"/>
      <c r="H31" s="47"/>
      <c r="I31" s="47"/>
      <c r="J31" s="47"/>
      <c r="M31" s="55"/>
      <c r="N31" s="47"/>
      <c r="O31" s="56"/>
      <c r="P31" s="56"/>
      <c r="Q31" s="56"/>
      <c r="R31" s="56"/>
      <c r="S31" s="47"/>
    </row>
    <row r="32" spans="2:19" s="49" customFormat="1" ht="30" customHeight="1">
      <c r="B32" s="47"/>
      <c r="C32" s="47"/>
      <c r="D32" s="47"/>
      <c r="E32" s="47"/>
      <c r="F32" s="47"/>
      <c r="G32" s="47"/>
      <c r="H32" s="47"/>
      <c r="I32" s="47"/>
      <c r="J32" s="48"/>
      <c r="K32" s="47"/>
      <c r="L32" s="55"/>
      <c r="M32" s="55"/>
      <c r="N32" s="47"/>
      <c r="O32" s="57"/>
      <c r="P32" s="57"/>
      <c r="Q32" s="57"/>
      <c r="R32" s="57"/>
      <c r="S32" s="47"/>
    </row>
    <row r="33" spans="2:19" s="49" customFormat="1" ht="30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55"/>
      <c r="M33" s="55"/>
      <c r="N33" s="47"/>
      <c r="O33" s="57"/>
      <c r="P33" s="57"/>
      <c r="Q33" s="57"/>
      <c r="R33" s="57"/>
      <c r="S33" s="47"/>
    </row>
    <row r="34" spans="2:19" s="46" customFormat="1" ht="30" customHeight="1">
      <c r="B34" s="47"/>
      <c r="C34" s="47"/>
      <c r="D34" s="47"/>
      <c r="E34" s="55"/>
      <c r="F34" s="55"/>
      <c r="G34" s="49"/>
      <c r="H34" s="47"/>
      <c r="I34" s="47"/>
      <c r="J34" s="47"/>
      <c r="K34" s="47"/>
      <c r="L34" s="55"/>
      <c r="M34" s="55"/>
      <c r="N34" s="47"/>
      <c r="O34" s="58"/>
      <c r="P34" s="58"/>
      <c r="Q34" s="58"/>
      <c r="R34" s="58"/>
      <c r="S34" s="59"/>
    </row>
    <row r="35" spans="2:19" s="46" customFormat="1" ht="30" customHeight="1">
      <c r="B35" s="47"/>
      <c r="C35" s="47"/>
      <c r="D35" s="47"/>
      <c r="E35" s="55"/>
      <c r="F35" s="55"/>
      <c r="G35" s="49"/>
      <c r="H35" s="47"/>
      <c r="I35" s="47"/>
      <c r="J35" s="47"/>
      <c r="K35" s="47"/>
      <c r="L35" s="55"/>
      <c r="M35" s="55"/>
      <c r="N35" s="47"/>
      <c r="O35" s="58"/>
      <c r="P35" s="58"/>
      <c r="Q35" s="58"/>
      <c r="R35" s="58"/>
      <c r="S35" s="59"/>
    </row>
    <row r="36" spans="2:19" s="46" customFormat="1" ht="30" customHeight="1">
      <c r="B36" s="47"/>
      <c r="C36" s="47"/>
      <c r="D36" s="47"/>
      <c r="E36" s="55"/>
      <c r="F36" s="55"/>
      <c r="G36" s="49"/>
      <c r="H36" s="47"/>
      <c r="I36" s="47"/>
      <c r="J36" s="47"/>
      <c r="K36" s="47"/>
      <c r="L36" s="55"/>
      <c r="M36" s="55"/>
      <c r="N36" s="47"/>
      <c r="O36" s="58"/>
      <c r="P36" s="58"/>
      <c r="Q36" s="58"/>
      <c r="R36" s="58"/>
      <c r="S36" s="59"/>
    </row>
    <row r="37" spans="2:19" s="46" customFormat="1" ht="30" customHeight="1">
      <c r="B37" s="47"/>
      <c r="C37" s="47"/>
      <c r="D37" s="47"/>
      <c r="E37" s="55"/>
      <c r="F37" s="55"/>
      <c r="G37" s="49"/>
      <c r="H37" s="47"/>
      <c r="I37" s="47"/>
      <c r="J37" s="47"/>
      <c r="K37" s="47"/>
      <c r="L37" s="55"/>
      <c r="M37" s="55"/>
      <c r="N37" s="47"/>
      <c r="O37" s="58"/>
      <c r="P37" s="58"/>
      <c r="Q37" s="58"/>
      <c r="R37" s="58"/>
      <c r="S37" s="48"/>
    </row>
    <row r="38" spans="2:20" s="46" customFormat="1" ht="30" customHeight="1">
      <c r="B38" s="47"/>
      <c r="C38" s="47"/>
      <c r="D38" s="47"/>
      <c r="E38" s="55"/>
      <c r="F38" s="55"/>
      <c r="G38" s="49"/>
      <c r="H38" s="47"/>
      <c r="I38" s="47"/>
      <c r="J38" s="47"/>
      <c r="K38" s="47"/>
      <c r="L38" s="55"/>
      <c r="M38" s="55"/>
      <c r="N38" s="47"/>
      <c r="O38" s="58"/>
      <c r="P38" s="58"/>
      <c r="Q38" s="58"/>
      <c r="R38" s="58"/>
      <c r="S38" s="48"/>
      <c r="T38" s="48"/>
    </row>
    <row r="39" spans="2:20" s="46" customFormat="1" ht="30" customHeight="1">
      <c r="B39" s="47"/>
      <c r="C39" s="47"/>
      <c r="D39" s="47"/>
      <c r="E39" s="55"/>
      <c r="F39" s="55"/>
      <c r="G39" s="49"/>
      <c r="H39" s="47"/>
      <c r="I39" s="47"/>
      <c r="J39" s="47"/>
      <c r="K39" s="47"/>
      <c r="L39" s="55"/>
      <c r="M39" s="55"/>
      <c r="N39" s="47"/>
      <c r="O39" s="60"/>
      <c r="P39" s="60"/>
      <c r="Q39" s="60"/>
      <c r="R39" s="60"/>
      <c r="S39" s="48"/>
      <c r="T39" s="48"/>
    </row>
    <row r="40" spans="2:20" s="46" customFormat="1" ht="30" customHeight="1">
      <c r="B40" s="47"/>
      <c r="C40" s="47"/>
      <c r="D40" s="47"/>
      <c r="E40" s="55"/>
      <c r="F40" s="55"/>
      <c r="G40" s="49"/>
      <c r="H40" s="47"/>
      <c r="I40" s="47"/>
      <c r="J40" s="47"/>
      <c r="K40" s="47"/>
      <c r="L40" s="55"/>
      <c r="M40" s="55"/>
      <c r="N40" s="47"/>
      <c r="O40" s="60"/>
      <c r="P40" s="60"/>
      <c r="Q40" s="60"/>
      <c r="R40" s="60"/>
      <c r="S40" s="48"/>
      <c r="T40" s="48"/>
    </row>
    <row r="41" spans="2:20" s="46" customFormat="1" ht="30" customHeight="1">
      <c r="B41" s="47"/>
      <c r="C41" s="47"/>
      <c r="D41" s="47"/>
      <c r="E41" s="55"/>
      <c r="F41" s="55"/>
      <c r="G41" s="49"/>
      <c r="H41" s="47"/>
      <c r="I41" s="47"/>
      <c r="J41" s="47"/>
      <c r="K41" s="47"/>
      <c r="L41" s="55"/>
      <c r="M41" s="55"/>
      <c r="N41" s="47"/>
      <c r="O41" s="48"/>
      <c r="P41" s="48"/>
      <c r="Q41" s="48"/>
      <c r="R41" s="48"/>
      <c r="S41" s="48"/>
      <c r="T41" s="48"/>
    </row>
    <row r="42" spans="2:20" s="46" customFormat="1" ht="30" customHeight="1">
      <c r="B42" s="47"/>
      <c r="C42" s="47"/>
      <c r="D42" s="47"/>
      <c r="E42" s="55"/>
      <c r="F42" s="55"/>
      <c r="G42" s="49"/>
      <c r="H42" s="47"/>
      <c r="I42" s="47"/>
      <c r="J42" s="47"/>
      <c r="K42" s="47"/>
      <c r="L42" s="47"/>
      <c r="M42" s="47"/>
      <c r="N42" s="47"/>
      <c r="O42" s="48"/>
      <c r="P42" s="48"/>
      <c r="Q42" s="48"/>
      <c r="R42" s="48"/>
      <c r="S42" s="48"/>
      <c r="T42" s="48"/>
    </row>
    <row r="43" spans="2:20" s="46" customFormat="1" ht="30" customHeight="1">
      <c r="B43" s="47"/>
      <c r="C43" s="47"/>
      <c r="D43" s="47"/>
      <c r="E43" s="55"/>
      <c r="F43" s="55"/>
      <c r="G43" s="49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48"/>
    </row>
    <row r="44" spans="2:20" s="46" customFormat="1" ht="30" customHeight="1">
      <c r="B44" s="47"/>
      <c r="C44" s="47"/>
      <c r="D44" s="47"/>
      <c r="E44" s="55"/>
      <c r="F44" s="55"/>
      <c r="G44" s="49"/>
      <c r="H44" s="47"/>
      <c r="I44" s="47"/>
      <c r="J44" s="47"/>
      <c r="K44" s="47"/>
      <c r="L44" s="47"/>
      <c r="M44" s="47"/>
      <c r="N44" s="47"/>
      <c r="O44" s="48"/>
      <c r="P44" s="48"/>
      <c r="Q44" s="48"/>
      <c r="R44" s="48"/>
      <c r="S44" s="48"/>
      <c r="T44" s="48"/>
    </row>
    <row r="45" spans="2:20" s="49" customFormat="1" ht="30" customHeight="1">
      <c r="B45" s="47"/>
      <c r="C45" s="47"/>
      <c r="D45" s="47"/>
      <c r="E45" s="55"/>
      <c r="F45" s="55"/>
      <c r="H45" s="47"/>
      <c r="I45" s="47"/>
      <c r="J45" s="47"/>
      <c r="K45" s="47"/>
      <c r="L45" s="47"/>
      <c r="M45" s="47"/>
      <c r="N45" s="47"/>
      <c r="O45" s="48"/>
      <c r="P45" s="48"/>
      <c r="Q45" s="48"/>
      <c r="R45" s="48"/>
      <c r="S45" s="48"/>
      <c r="T45" s="48"/>
    </row>
    <row r="46" spans="7:20" s="49" customFormat="1" ht="30" customHeight="1">
      <c r="G46" s="47"/>
      <c r="L46" s="47"/>
      <c r="M46" s="47"/>
      <c r="N46" s="47"/>
      <c r="O46" s="48"/>
      <c r="P46" s="48"/>
      <c r="Q46" s="48"/>
      <c r="R46" s="48"/>
      <c r="S46" s="48"/>
      <c r="T46" s="48"/>
    </row>
    <row r="47" spans="7:20" s="49" customFormat="1" ht="30" customHeight="1">
      <c r="G47" s="47"/>
      <c r="L47" s="47"/>
      <c r="M47" s="47"/>
      <c r="N47" s="47"/>
      <c r="O47" s="48"/>
      <c r="P47" s="48"/>
      <c r="Q47" s="48"/>
      <c r="R47" s="48"/>
      <c r="S47" s="48"/>
      <c r="T47" s="48"/>
    </row>
    <row r="48" spans="7:20" s="49" customFormat="1" ht="30" customHeight="1">
      <c r="G48" s="47"/>
      <c r="L48" s="47"/>
      <c r="M48" s="47"/>
      <c r="N48" s="47"/>
      <c r="O48" s="48"/>
      <c r="P48" s="48"/>
      <c r="Q48" s="48"/>
      <c r="R48" s="48"/>
      <c r="S48" s="48"/>
      <c r="T48" s="48"/>
    </row>
    <row r="49" spans="7:20" s="49" customFormat="1" ht="30" customHeight="1">
      <c r="G49" s="47"/>
      <c r="L49" s="47"/>
      <c r="M49" s="47"/>
      <c r="N49" s="47"/>
      <c r="O49" s="48"/>
      <c r="P49" s="48"/>
      <c r="Q49" s="48"/>
      <c r="R49" s="48"/>
      <c r="S49" s="48"/>
      <c r="T49" s="48"/>
    </row>
    <row r="50" spans="7:20" s="49" customFormat="1" ht="30" customHeight="1">
      <c r="G50" s="47"/>
      <c r="L50" s="47"/>
      <c r="M50" s="47"/>
      <c r="N50" s="47"/>
      <c r="O50" s="48"/>
      <c r="P50" s="48"/>
      <c r="Q50" s="48"/>
      <c r="R50" s="48"/>
      <c r="S50" s="48"/>
      <c r="T50" s="48"/>
    </row>
    <row r="51" spans="7:20" s="49" customFormat="1" ht="30" customHeight="1">
      <c r="G51" s="47"/>
      <c r="L51" s="47"/>
      <c r="M51" s="47"/>
      <c r="N51" s="47"/>
      <c r="O51" s="48"/>
      <c r="P51" s="48"/>
      <c r="Q51" s="48"/>
      <c r="R51" s="48"/>
      <c r="S51" s="48"/>
      <c r="T51" s="48"/>
    </row>
    <row r="52" spans="7:20" s="49" customFormat="1" ht="30" customHeight="1">
      <c r="G52" s="47"/>
      <c r="L52" s="47"/>
      <c r="M52" s="47"/>
      <c r="N52" s="47"/>
      <c r="O52" s="48"/>
      <c r="P52" s="48"/>
      <c r="Q52" s="48"/>
      <c r="R52" s="48"/>
      <c r="S52" s="48"/>
      <c r="T52" s="48"/>
    </row>
    <row r="53" spans="7:20" s="49" customFormat="1" ht="30" customHeight="1">
      <c r="G53" s="47"/>
      <c r="L53" s="47"/>
      <c r="M53" s="47"/>
      <c r="N53" s="47"/>
      <c r="O53" s="48"/>
      <c r="P53" s="48"/>
      <c r="Q53" s="48"/>
      <c r="R53" s="48"/>
      <c r="S53" s="48"/>
      <c r="T53" s="48"/>
    </row>
    <row r="54" spans="7:20" s="49" customFormat="1" ht="30" customHeight="1">
      <c r="G54" s="47"/>
      <c r="L54" s="47"/>
      <c r="M54" s="47"/>
      <c r="N54" s="47"/>
      <c r="O54" s="48"/>
      <c r="P54" s="48"/>
      <c r="Q54" s="48"/>
      <c r="R54" s="48"/>
      <c r="S54" s="48"/>
      <c r="T54" s="48"/>
    </row>
    <row r="55" spans="7:20" s="49" customFormat="1" ht="30" customHeight="1">
      <c r="G55" s="47"/>
      <c r="L55" s="47"/>
      <c r="M55" s="47"/>
      <c r="N55" s="47"/>
      <c r="O55" s="48"/>
      <c r="P55" s="48"/>
      <c r="Q55" s="48"/>
      <c r="R55" s="48"/>
      <c r="S55" s="48"/>
      <c r="T55" s="48"/>
    </row>
    <row r="56" spans="7:20" s="49" customFormat="1" ht="30" customHeight="1"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8"/>
      <c r="R56" s="48"/>
      <c r="S56" s="48"/>
      <c r="T56" s="48"/>
    </row>
    <row r="57" spans="7:20" s="46" customFormat="1" ht="30" customHeight="1">
      <c r="G57" s="59"/>
      <c r="H57" s="59"/>
      <c r="I57" s="59"/>
      <c r="J57" s="47"/>
      <c r="K57" s="47"/>
      <c r="L57" s="47"/>
      <c r="M57" s="47"/>
      <c r="N57" s="47"/>
      <c r="O57" s="48"/>
      <c r="P57" s="48"/>
      <c r="Q57" s="48"/>
      <c r="R57" s="48"/>
      <c r="S57" s="48"/>
      <c r="T57" s="48"/>
    </row>
    <row r="58" spans="7:20" s="46" customFormat="1" ht="30" customHeight="1">
      <c r="G58" s="59"/>
      <c r="H58" s="59"/>
      <c r="I58" s="59"/>
      <c r="J58" s="47"/>
      <c r="K58" s="47"/>
      <c r="L58" s="47"/>
      <c r="M58" s="47"/>
      <c r="N58" s="47"/>
      <c r="O58" s="48"/>
      <c r="P58" s="48"/>
      <c r="Q58" s="48"/>
      <c r="R58" s="48"/>
      <c r="S58" s="48"/>
      <c r="T58" s="48"/>
    </row>
    <row r="59" spans="7:20" s="46" customFormat="1" ht="30" customHeight="1">
      <c r="G59" s="59"/>
      <c r="H59" s="59"/>
      <c r="I59" s="59"/>
      <c r="J59" s="47"/>
      <c r="K59" s="47"/>
      <c r="L59" s="47"/>
      <c r="M59" s="47"/>
      <c r="N59" s="47"/>
      <c r="O59" s="48"/>
      <c r="P59" s="48"/>
      <c r="Q59" s="48"/>
      <c r="R59" s="48"/>
      <c r="S59" s="48"/>
      <c r="T59" s="48"/>
    </row>
    <row r="60" spans="7:20" s="46" customFormat="1" ht="30" customHeight="1">
      <c r="G60" s="59"/>
      <c r="H60" s="59"/>
      <c r="I60" s="59"/>
      <c r="J60" s="47"/>
      <c r="K60" s="47"/>
      <c r="L60" s="47"/>
      <c r="M60" s="47"/>
      <c r="N60" s="47"/>
      <c r="O60" s="48"/>
      <c r="P60" s="48"/>
      <c r="Q60" s="48"/>
      <c r="R60" s="48"/>
      <c r="S60" s="48"/>
      <c r="T60" s="48"/>
    </row>
    <row r="61" spans="7:20" s="46" customFormat="1" ht="30" customHeight="1">
      <c r="G61" s="59"/>
      <c r="H61" s="59"/>
      <c r="I61" s="59"/>
      <c r="J61" s="47"/>
      <c r="K61" s="47"/>
      <c r="L61" s="47"/>
      <c r="M61" s="47"/>
      <c r="N61" s="47"/>
      <c r="O61" s="48"/>
      <c r="P61" s="48"/>
      <c r="Q61" s="48"/>
      <c r="R61" s="48"/>
      <c r="S61" s="48"/>
      <c r="T61" s="48"/>
    </row>
    <row r="62" spans="7:20" s="46" customFormat="1" ht="30" customHeight="1">
      <c r="G62" s="59"/>
      <c r="H62" s="59"/>
      <c r="I62" s="59"/>
      <c r="J62" s="47"/>
      <c r="K62" s="47"/>
      <c r="L62" s="47"/>
      <c r="M62" s="47"/>
      <c r="N62" s="47"/>
      <c r="O62" s="48"/>
      <c r="P62" s="48"/>
      <c r="Q62" s="48"/>
      <c r="R62" s="48"/>
      <c r="S62" s="48"/>
      <c r="T62" s="48"/>
    </row>
    <row r="63" spans="7:20" s="46" customFormat="1" ht="30" customHeight="1">
      <c r="G63" s="59"/>
      <c r="H63" s="59"/>
      <c r="I63" s="59"/>
      <c r="J63" s="47"/>
      <c r="K63" s="47"/>
      <c r="L63" s="47"/>
      <c r="M63" s="47"/>
      <c r="N63" s="47"/>
      <c r="O63" s="48"/>
      <c r="P63" s="48"/>
      <c r="Q63" s="48"/>
      <c r="R63" s="48"/>
      <c r="S63" s="48"/>
      <c r="T63" s="48"/>
    </row>
    <row r="64" spans="7:20" s="46" customFormat="1" ht="30" customHeight="1">
      <c r="G64" s="59"/>
      <c r="H64" s="59"/>
      <c r="I64" s="59"/>
      <c r="J64" s="47"/>
      <c r="K64" s="47"/>
      <c r="L64" s="47"/>
      <c r="M64" s="47"/>
      <c r="N64" s="47"/>
      <c r="O64" s="48"/>
      <c r="P64" s="48"/>
      <c r="Q64" s="48"/>
      <c r="R64" s="48"/>
      <c r="S64" s="48"/>
      <c r="T64" s="48"/>
    </row>
    <row r="65" spans="7:20" s="46" customFormat="1" ht="30" customHeight="1">
      <c r="G65" s="59"/>
      <c r="H65" s="59"/>
      <c r="I65" s="59"/>
      <c r="J65" s="47"/>
      <c r="K65" s="47"/>
      <c r="L65" s="47"/>
      <c r="M65" s="47"/>
      <c r="N65" s="47"/>
      <c r="O65" s="48"/>
      <c r="P65" s="48"/>
      <c r="Q65" s="48"/>
      <c r="R65" s="48"/>
      <c r="S65" s="48"/>
      <c r="T65" s="48"/>
    </row>
    <row r="66" s="46" customFormat="1" ht="30" customHeight="1">
      <c r="N66" s="49"/>
    </row>
    <row r="67" s="46" customFormat="1" ht="30" customHeight="1">
      <c r="N67" s="49"/>
    </row>
    <row r="68" s="46" customFormat="1" ht="30" customHeight="1">
      <c r="N68" s="49"/>
    </row>
    <row r="69" s="46" customFormat="1" ht="30" customHeight="1">
      <c r="N69" s="49"/>
    </row>
    <row r="70" s="46" customFormat="1" ht="30" customHeight="1">
      <c r="N70" s="49"/>
    </row>
    <row r="71" s="46" customFormat="1" ht="30" customHeight="1">
      <c r="N71" s="49"/>
    </row>
    <row r="72" s="46" customFormat="1" ht="30" customHeight="1">
      <c r="N72" s="49"/>
    </row>
    <row r="73" s="46" customFormat="1" ht="30" customHeight="1">
      <c r="N73" s="49"/>
    </row>
    <row r="74" s="46" customFormat="1" ht="30" customHeight="1">
      <c r="N74" s="49"/>
    </row>
    <row r="75" s="46" customFormat="1" ht="30" customHeight="1">
      <c r="N75" s="49"/>
    </row>
    <row r="76" s="46" customFormat="1" ht="30" customHeight="1">
      <c r="N76" s="49"/>
    </row>
    <row r="77" s="46" customFormat="1" ht="30" customHeight="1">
      <c r="N77" s="49"/>
    </row>
    <row r="78" s="46" customFormat="1" ht="30" customHeight="1">
      <c r="N78" s="49"/>
    </row>
    <row r="79" s="46" customFormat="1" ht="30" customHeight="1">
      <c r="N79" s="49"/>
    </row>
    <row r="80" s="46" customFormat="1" ht="30" customHeight="1">
      <c r="N80" s="49"/>
    </row>
    <row r="81" s="46" customFormat="1" ht="30" customHeight="1">
      <c r="N81" s="49"/>
    </row>
    <row r="82" s="46" customFormat="1" ht="30" customHeight="1">
      <c r="N82" s="49"/>
    </row>
    <row r="83" s="46" customFormat="1" ht="30" customHeight="1">
      <c r="N83" s="49"/>
    </row>
    <row r="84" s="46" customFormat="1" ht="30" customHeight="1">
      <c r="N84" s="49"/>
    </row>
    <row r="85" s="46" customFormat="1" ht="30" customHeight="1">
      <c r="N85" s="49"/>
    </row>
    <row r="86" s="46" customFormat="1" ht="30" customHeight="1">
      <c r="N86" s="49"/>
    </row>
    <row r="87" s="46" customFormat="1" ht="30" customHeight="1">
      <c r="N87" s="49"/>
    </row>
    <row r="88" s="46" customFormat="1" ht="30" customHeight="1">
      <c r="N88" s="49"/>
    </row>
    <row r="89" s="46" customFormat="1" ht="30" customHeight="1">
      <c r="N89" s="49"/>
    </row>
    <row r="90" s="46" customFormat="1" ht="30" customHeight="1">
      <c r="N90" s="49"/>
    </row>
    <row r="91" s="46" customFormat="1" ht="30" customHeight="1">
      <c r="N91" s="49"/>
    </row>
    <row r="92" s="46" customFormat="1" ht="30" customHeight="1">
      <c r="N92" s="49"/>
    </row>
    <row r="93" s="46" customFormat="1" ht="30" customHeight="1">
      <c r="N93" s="49"/>
    </row>
    <row r="94" s="46" customFormat="1" ht="30" customHeight="1">
      <c r="N94" s="49"/>
    </row>
    <row r="95" s="46" customFormat="1" ht="30" customHeight="1">
      <c r="N95" s="49"/>
    </row>
    <row r="96" s="46" customFormat="1" ht="30" customHeight="1">
      <c r="N96" s="49"/>
    </row>
    <row r="97" s="46" customFormat="1" ht="30" customHeight="1">
      <c r="N97" s="49"/>
    </row>
    <row r="98" s="46" customFormat="1" ht="30" customHeight="1">
      <c r="N98" s="49"/>
    </row>
    <row r="99" s="46" customFormat="1" ht="30" customHeight="1">
      <c r="N99" s="49"/>
    </row>
    <row r="100" s="46" customFormat="1" ht="30" customHeight="1">
      <c r="N100" s="49"/>
    </row>
    <row r="101" s="46" customFormat="1" ht="30" customHeight="1">
      <c r="N101" s="49"/>
    </row>
    <row r="102" s="46" customFormat="1" ht="30" customHeight="1">
      <c r="N102" s="49"/>
    </row>
    <row r="103" s="46" customFormat="1" ht="30" customHeight="1">
      <c r="N103" s="49"/>
    </row>
    <row r="104" s="46" customFormat="1" ht="30" customHeight="1">
      <c r="N104" s="49"/>
    </row>
    <row r="105" s="46" customFormat="1" ht="30" customHeight="1">
      <c r="N105" s="49"/>
    </row>
    <row r="106" s="46" customFormat="1" ht="30" customHeight="1">
      <c r="N106" s="49"/>
    </row>
    <row r="107" s="46" customFormat="1" ht="30" customHeight="1">
      <c r="N107" s="49"/>
    </row>
    <row r="108" s="46" customFormat="1" ht="30" customHeight="1">
      <c r="N108" s="49"/>
    </row>
    <row r="109" s="46" customFormat="1" ht="30" customHeight="1">
      <c r="N109" s="49"/>
    </row>
    <row r="110" s="46" customFormat="1" ht="30" customHeight="1">
      <c r="N110" s="49"/>
    </row>
    <row r="111" s="46" customFormat="1" ht="30" customHeight="1">
      <c r="N111" s="49"/>
    </row>
    <row r="112" s="46" customFormat="1" ht="30" customHeight="1">
      <c r="N112" s="49"/>
    </row>
    <row r="113" s="46" customFormat="1" ht="30" customHeight="1">
      <c r="N113" s="49"/>
    </row>
    <row r="114" s="46" customFormat="1" ht="30" customHeight="1">
      <c r="N114" s="49"/>
    </row>
    <row r="115" s="46" customFormat="1" ht="30" customHeight="1">
      <c r="N115" s="49"/>
    </row>
    <row r="116" s="46" customFormat="1" ht="30" customHeight="1">
      <c r="N116" s="49"/>
    </row>
    <row r="117" s="46" customFormat="1" ht="30" customHeight="1">
      <c r="N117" s="49"/>
    </row>
    <row r="118" s="46" customFormat="1" ht="30" customHeight="1">
      <c r="N118" s="49"/>
    </row>
    <row r="119" s="46" customFormat="1" ht="30" customHeight="1">
      <c r="N119" s="49"/>
    </row>
    <row r="120" s="46" customFormat="1" ht="30" customHeight="1">
      <c r="N120" s="49"/>
    </row>
    <row r="121" s="46" customFormat="1" ht="30" customHeight="1">
      <c r="N121" s="49"/>
    </row>
    <row r="122" s="46" customFormat="1" ht="30" customHeight="1">
      <c r="N122" s="49"/>
    </row>
    <row r="123" s="46" customFormat="1" ht="30" customHeight="1">
      <c r="N123" s="49"/>
    </row>
    <row r="124" s="46" customFormat="1" ht="30" customHeight="1">
      <c r="N124" s="49"/>
    </row>
    <row r="125" s="46" customFormat="1" ht="30" customHeight="1">
      <c r="N125" s="49"/>
    </row>
    <row r="126" s="46" customFormat="1" ht="30" customHeight="1">
      <c r="N126" s="49"/>
    </row>
    <row r="127" s="46" customFormat="1" ht="30" customHeight="1">
      <c r="N127" s="49"/>
    </row>
    <row r="128" s="46" customFormat="1" ht="30" customHeight="1">
      <c r="N128" s="49"/>
    </row>
    <row r="129" s="46" customFormat="1" ht="30" customHeight="1">
      <c r="N129" s="49"/>
    </row>
    <row r="130" s="46" customFormat="1" ht="30" customHeight="1">
      <c r="N130" s="49"/>
    </row>
    <row r="131" s="46" customFormat="1" ht="23.25">
      <c r="N131" s="49"/>
    </row>
    <row r="132" s="46" customFormat="1" ht="23.25">
      <c r="N132" s="49"/>
    </row>
    <row r="133" s="46" customFormat="1" ht="23.25">
      <c r="N133" s="49"/>
    </row>
    <row r="134" s="46" customFormat="1" ht="23.25">
      <c r="N134" s="49"/>
    </row>
    <row r="135" s="46" customFormat="1" ht="23.25">
      <c r="N135" s="49"/>
    </row>
    <row r="136" s="46" customFormat="1" ht="23.25">
      <c r="N136" s="49"/>
    </row>
    <row r="137" s="46" customFormat="1" ht="23.25">
      <c r="N137" s="49"/>
    </row>
    <row r="138" s="46" customFormat="1" ht="23.25">
      <c r="N138" s="49"/>
    </row>
    <row r="139" s="46" customFormat="1" ht="23.25">
      <c r="N139" s="49"/>
    </row>
    <row r="140" s="46" customFormat="1" ht="23.25">
      <c r="N140" s="49"/>
    </row>
    <row r="141" s="46" customFormat="1" ht="23.25">
      <c r="N141" s="49"/>
    </row>
    <row r="142" s="46" customFormat="1" ht="23.25">
      <c r="N142" s="49"/>
    </row>
    <row r="143" s="46" customFormat="1" ht="23.25">
      <c r="N143" s="49"/>
    </row>
    <row r="144" s="46" customFormat="1" ht="23.25">
      <c r="N144" s="49"/>
    </row>
    <row r="145" s="46" customFormat="1" ht="23.25">
      <c r="N145" s="49"/>
    </row>
    <row r="146" s="46" customFormat="1" ht="23.25">
      <c r="N146" s="49"/>
    </row>
    <row r="147" s="46" customFormat="1" ht="23.25">
      <c r="N147" s="49"/>
    </row>
    <row r="148" s="46" customFormat="1" ht="23.25">
      <c r="N148" s="49"/>
    </row>
    <row r="149" s="46" customFormat="1" ht="23.25">
      <c r="N149" s="49"/>
    </row>
    <row r="150" s="46" customFormat="1" ht="23.25">
      <c r="N150" s="49"/>
    </row>
    <row r="151" s="46" customFormat="1" ht="23.25">
      <c r="N151" s="49"/>
    </row>
    <row r="152" s="46" customFormat="1" ht="23.25">
      <c r="N152" s="49"/>
    </row>
    <row r="153" s="46" customFormat="1" ht="23.25">
      <c r="N153" s="49"/>
    </row>
    <row r="154" s="46" customFormat="1" ht="23.25">
      <c r="N154" s="49"/>
    </row>
    <row r="155" s="46" customFormat="1" ht="23.25">
      <c r="N155" s="49"/>
    </row>
    <row r="156" s="46" customFormat="1" ht="23.25">
      <c r="N156" s="49"/>
    </row>
    <row r="157" s="46" customFormat="1" ht="23.25">
      <c r="N157" s="49"/>
    </row>
    <row r="158" s="46" customFormat="1" ht="23.25">
      <c r="N158" s="49"/>
    </row>
    <row r="159" s="46" customFormat="1" ht="23.25">
      <c r="N159" s="49"/>
    </row>
  </sheetData>
  <mergeCells count="7">
    <mergeCell ref="J16:Q17"/>
    <mergeCell ref="L4:P5"/>
    <mergeCell ref="A4:H4"/>
    <mergeCell ref="A1:H3"/>
    <mergeCell ref="G11:G14"/>
    <mergeCell ref="G7:G8"/>
    <mergeCell ref="G9:G10"/>
  </mergeCells>
  <conditionalFormatting sqref="L11">
    <cfRule type="cellIs" priority="1" dxfId="7" operator="equal" stopIfTrue="1">
      <formula>"DEPARTEMENT"</formula>
    </cfRule>
    <cfRule type="cellIs" priority="2" dxfId="6" operator="equal" stopIfTrue="1">
      <formula>"LIGUE"</formula>
    </cfRule>
  </conditionalFormatting>
  <conditionalFormatting sqref="F11:F14 C10:C14 D7:D14 E7:E28 C15:D28">
    <cfRule type="cellIs" priority="3" dxfId="2" operator="equal" stopIfTrue="1">
      <formula>0</formula>
    </cfRule>
  </conditionalFormatting>
  <conditionalFormatting sqref="C7">
    <cfRule type="cellIs" priority="4" dxfId="8" operator="equal" stopIfTrue="1">
      <formula>0</formula>
    </cfRule>
  </conditionalFormatting>
  <conditionalFormatting sqref="C8">
    <cfRule type="cellIs" priority="5" dxfId="9" operator="equal" stopIfTrue="1">
      <formula>0</formula>
    </cfRule>
  </conditionalFormatting>
  <conditionalFormatting sqref="C9">
    <cfRule type="cellIs" priority="6" dxfId="10" operator="equal" stopIfTrue="1">
      <formula>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Jo</cp:lastModifiedBy>
  <cp:lastPrinted>2008-11-28T11:20:44Z</cp:lastPrinted>
  <dcterms:created xsi:type="dcterms:W3CDTF">2004-11-19T11:01:00Z</dcterms:created>
  <dcterms:modified xsi:type="dcterms:W3CDTF">2010-01-11T06:54:30Z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